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me\Desktop\исполнение бюджета\"/>
    </mc:Choice>
  </mc:AlternateContent>
  <bookViews>
    <workbookView xWindow="0" yWindow="0" windowWidth="19200" windowHeight="11505"/>
  </bookViews>
  <sheets>
    <sheet name="Реестр закупок" sheetId="1" r:id="rId1"/>
  </sheets>
  <calcPr calcId="162913" fullCalcOnLoad="1"/>
</workbook>
</file>

<file path=xl/calcChain.xml><?xml version="1.0" encoding="utf-8"?>
<calcChain xmlns="http://schemas.openxmlformats.org/spreadsheetml/2006/main">
  <c r="D226" i="1" l="1"/>
  <c r="G219" i="1"/>
  <c r="G216" i="1"/>
  <c r="G215" i="1"/>
  <c r="G214" i="1"/>
  <c r="G226" i="1" s="1"/>
  <c r="G205" i="1"/>
  <c r="G199" i="1"/>
  <c r="D199" i="1"/>
  <c r="G196" i="1"/>
  <c r="G192" i="1"/>
  <c r="G207" i="1" s="1"/>
  <c r="D192" i="1"/>
  <c r="D207" i="1" s="1"/>
  <c r="G175" i="1"/>
  <c r="G174" i="1"/>
  <c r="G173" i="1"/>
  <c r="G188" i="1" s="1"/>
  <c r="D173" i="1"/>
  <c r="D188" i="1" s="1"/>
  <c r="G168" i="1"/>
  <c r="G163" i="1"/>
  <c r="G160" i="1"/>
  <c r="D160" i="1"/>
  <c r="D170" i="1" s="1"/>
  <c r="G159" i="1"/>
  <c r="D159" i="1"/>
  <c r="G157" i="1"/>
  <c r="G170" i="1" s="1"/>
  <c r="D150" i="1"/>
  <c r="D151" i="1" s="1"/>
  <c r="G143" i="1"/>
  <c r="G141" i="1"/>
  <c r="G140" i="1"/>
  <c r="G150" i="1" s="1"/>
  <c r="D135" i="1"/>
  <c r="G131" i="1"/>
  <c r="G132" i="1" s="1"/>
  <c r="D123" i="1"/>
  <c r="G118" i="1"/>
  <c r="G112" i="1"/>
  <c r="G111" i="1" s="1"/>
  <c r="G123" i="1" s="1"/>
  <c r="G91" i="1"/>
  <c r="G90" i="1"/>
  <c r="G89" i="1"/>
  <c r="G105" i="1" s="1"/>
  <c r="G106" i="1" s="1"/>
  <c r="D89" i="1"/>
  <c r="D105" i="1" s="1"/>
  <c r="D106" i="1" s="1"/>
  <c r="D85" i="1"/>
  <c r="G78" i="1"/>
  <c r="G85" i="1" s="1"/>
  <c r="D70" i="1"/>
  <c r="G58" i="1"/>
  <c r="G56" i="1"/>
  <c r="G55" i="1"/>
  <c r="G70" i="1" s="1"/>
  <c r="G43" i="1"/>
  <c r="G50" i="1" s="1"/>
  <c r="D43" i="1"/>
  <c r="G42" i="1"/>
  <c r="D42" i="1"/>
  <c r="D50" i="1" s="1"/>
  <c r="D34" i="1"/>
  <c r="G21" i="1"/>
  <c r="G34" i="1" s="1"/>
  <c r="G20" i="1"/>
  <c r="D17" i="1"/>
  <c r="D35" i="1" s="1"/>
  <c r="G8" i="1"/>
  <c r="G17" i="1" s="1"/>
  <c r="G35" i="1" l="1"/>
  <c r="G51" i="1" s="1"/>
  <c r="G107" i="1" s="1"/>
  <c r="D107" i="1"/>
  <c r="D152" i="1" s="1"/>
  <c r="D51" i="1"/>
  <c r="G228" i="1"/>
  <c r="D228" i="1"/>
  <c r="G135" i="1"/>
  <c r="G151" i="1" s="1"/>
  <c r="G152" i="1" s="1"/>
  <c r="G229" i="1" l="1"/>
  <c r="D229" i="1"/>
</calcChain>
</file>

<file path=xl/sharedStrings.xml><?xml version="1.0" encoding="utf-8"?>
<sst xmlns="http://schemas.openxmlformats.org/spreadsheetml/2006/main" count="495" uniqueCount="213">
  <si>
    <t>Реестр закупок по Правохавскому сельскому поселению за 2015год.</t>
  </si>
  <si>
    <t>№ п/п</t>
  </si>
  <si>
    <t>Краткое наименование закуп.товаров, работ и услуг</t>
  </si>
  <si>
    <t>К-во процедур (шт)</t>
  </si>
  <si>
    <t>Наименование поставщ.,подрядчиков и исполнителя услуг</t>
  </si>
  <si>
    <t>Место нахождения поставщиков и испонителей услуг</t>
  </si>
  <si>
    <t>Сумма закупки ( Руб.)</t>
  </si>
  <si>
    <t>Дата закупки</t>
  </si>
  <si>
    <t>Январь</t>
  </si>
  <si>
    <t>Бумага,диски,</t>
  </si>
  <si>
    <t>КФХ Старых А.А.</t>
  </si>
  <si>
    <t>с.Верхняя Хава</t>
  </si>
  <si>
    <t>Тонер</t>
  </si>
  <si>
    <t>ИП Колотыркин В.А.</t>
  </si>
  <si>
    <t>г.Воронеж</t>
  </si>
  <si>
    <t>Топливо ЭКТО – 92</t>
  </si>
  <si>
    <t>ООО "Лукойл-Нижневолжскнефтепродукт"  АЗК 427</t>
  </si>
  <si>
    <t>Новоусманский район с.Р-Хава</t>
  </si>
  <si>
    <t>Топливо АИ – 92</t>
  </si>
  <si>
    <t>ОАО "Воронежнефтепродукт" АЗК №41</t>
  </si>
  <si>
    <t>Антивирус Касперского</t>
  </si>
  <si>
    <t>ИП Ключникова С.В.</t>
  </si>
  <si>
    <t>Налог на имущество  ст.290</t>
  </si>
  <si>
    <t>Налоговая</t>
  </si>
  <si>
    <t>благоустройство   ст.225</t>
  </si>
  <si>
    <t>Котов Н.П., Шестопалов С.В.</t>
  </si>
  <si>
    <t>с.Правая Хава</t>
  </si>
  <si>
    <t>ИТОГО</t>
  </si>
  <si>
    <t>Февраль</t>
  </si>
  <si>
    <t>Антифриз</t>
  </si>
  <si>
    <t>ИП Побежимова Е.М.</t>
  </si>
  <si>
    <t>Бумага</t>
  </si>
  <si>
    <t>Рейки</t>
  </si>
  <si>
    <t>ИП Атамановская О.В.</t>
  </si>
  <si>
    <t>Расчистка снега</t>
  </si>
  <si>
    <t>Шестопалов С.В.</t>
  </si>
  <si>
    <t>ООО "ГЕС-розница"</t>
  </si>
  <si>
    <t>Заправка картриджа ст.225</t>
  </si>
  <si>
    <t>ИП Мясников И.Г.</t>
  </si>
  <si>
    <t>Публикац.обявл.в газету ст.226</t>
  </si>
  <si>
    <t>Газ.Молодой комунар</t>
  </si>
  <si>
    <t>ООО  "Зенит"</t>
  </si>
  <si>
    <t>Ведро, скотч.</t>
  </si>
  <si>
    <t>ИП Требунских В.П.</t>
  </si>
  <si>
    <t>Март</t>
  </si>
  <si>
    <t>Капля Сорти, ветошь, краска</t>
  </si>
  <si>
    <t>ИП Требунских</t>
  </si>
  <si>
    <t>Бумага, клей</t>
  </si>
  <si>
    <t>КФХ "Старых А.А."</t>
  </si>
  <si>
    <t>Моющее средство</t>
  </si>
  <si>
    <t>ООО "Четыре +"</t>
  </si>
  <si>
    <t>ремонт системного блока</t>
  </si>
  <si>
    <t>Топливо АИ – 92, тосол.</t>
  </si>
  <si>
    <t>Запчасти (Фонарь)</t>
  </si>
  <si>
    <t>ИП Попов С.А.</t>
  </si>
  <si>
    <t>Картридж, тонер</t>
  </si>
  <si>
    <t>Благоустройство ст.226</t>
  </si>
  <si>
    <t>Поливаева Е.В.</t>
  </si>
  <si>
    <t>Уборка снега (благ) ст.225</t>
  </si>
  <si>
    <t>Филиал ЗАО "Дороги Черноземья" ДЭП-2</t>
  </si>
  <si>
    <t>ООО МТС "Агросервис"</t>
  </si>
  <si>
    <t>Апрель</t>
  </si>
  <si>
    <t>Краска, перчатки, кисть, уайт спирт, цемент.</t>
  </si>
  <si>
    <t>Марки</t>
  </si>
  <si>
    <t>Почта России</t>
  </si>
  <si>
    <t>Приобр.саженцев</t>
  </si>
  <si>
    <t>ИП Осипов А.А..</t>
  </si>
  <si>
    <t>ИП Старцев А.В.</t>
  </si>
  <si>
    <t>ООО "БТИ-Кадастр"</t>
  </si>
  <si>
    <t>МУП "Ритуальные услуги"</t>
  </si>
  <si>
    <t>ИП Чурсина Л.А.</t>
  </si>
  <si>
    <t>ИП Сотникова Л.В.</t>
  </si>
  <si>
    <t>Май</t>
  </si>
  <si>
    <t>Венок с надписью</t>
  </si>
  <si>
    <t>ИП Казьмин И.В.</t>
  </si>
  <si>
    <t>кисть малярная</t>
  </si>
  <si>
    <t>масло, фильтр,тасол, термостат</t>
  </si>
  <si>
    <t>Мойка автомашины</t>
  </si>
  <si>
    <t>ИП Грумная Р.С.</t>
  </si>
  <si>
    <t>Ремонт памятника</t>
  </si>
  <si>
    <t>Якунина З.П.</t>
  </si>
  <si>
    <t>Районная газета</t>
  </si>
  <si>
    <t>Экспертиза по ФАПу</t>
  </si>
  <si>
    <t>Воронежский ЦГМС</t>
  </si>
  <si>
    <t>Июнь</t>
  </si>
  <si>
    <t>Бумага. Папки-дело.Диск СД.</t>
  </si>
  <si>
    <t>Подписка на периодические издания</t>
  </si>
  <si>
    <t>Аренда интернет-сайта</t>
  </si>
  <si>
    <t>ИП Измайлов Д.Г.</t>
  </si>
  <si>
    <t>Страховка авто</t>
  </si>
  <si>
    <t>ОАО "Страх.общ.газ.пром."</t>
  </si>
  <si>
    <t>г.Москва</t>
  </si>
  <si>
    <t>АУ культуры</t>
  </si>
  <si>
    <t>Благоустройство</t>
  </si>
  <si>
    <t>итого за 2кв.</t>
  </si>
  <si>
    <t>Всего за 6мес.</t>
  </si>
  <si>
    <t>Июль</t>
  </si>
  <si>
    <t>АЗС "Калина-Ойл" №37</t>
  </si>
  <si>
    <t>Лампочки, клей, скотч, тетради</t>
  </si>
  <si>
    <t>Цемент, краска, анкер.</t>
  </si>
  <si>
    <t>Шпатлевка, краска бел.</t>
  </si>
  <si>
    <t>Бумага, скрепки, файлы,папки, клей, карандаши</t>
  </si>
  <si>
    <t>Подписка на период.изд.</t>
  </si>
  <si>
    <t>Ремонт автомобиля</t>
  </si>
  <si>
    <t>Савин В.В.</t>
  </si>
  <si>
    <t>Беляев П.Д., Поливаева Л.П.</t>
  </si>
  <si>
    <t>Август</t>
  </si>
  <si>
    <t>Бумага.</t>
  </si>
  <si>
    <t>Знаки почтовой оплаты</t>
  </si>
  <si>
    <t>Источник беспер.питания</t>
  </si>
  <si>
    <t>"Дента-Люкс"</t>
  </si>
  <si>
    <t>Масло Хессол,                    фильтр масл.,возд..</t>
  </si>
  <si>
    <t>замена масла</t>
  </si>
  <si>
    <t>ИП Трубникова К.В.</t>
  </si>
  <si>
    <t>Березовиченко С.Г.</t>
  </si>
  <si>
    <t>Неисключ.права на ПО</t>
  </si>
  <si>
    <t>ЗАО "Калуга Астрал"</t>
  </si>
  <si>
    <t>г.Калуга</t>
  </si>
  <si>
    <t>Сентябрь</t>
  </si>
  <si>
    <t>заправка картриджа ст 226</t>
  </si>
  <si>
    <t>ООО Самсон</t>
  </si>
  <si>
    <t>Перерег.уставных докум.</t>
  </si>
  <si>
    <t>ООО "УЧ-инф.центр"</t>
  </si>
  <si>
    <t>госпошлина за нотар,дейст.</t>
  </si>
  <si>
    <t>Нотариус ОВ Макарова</t>
  </si>
  <si>
    <t>Герметик</t>
  </si>
  <si>
    <t>ремонт камеры</t>
  </si>
  <si>
    <t>ИП Бредихин Е.В.</t>
  </si>
  <si>
    <t>Итого за 3кв.</t>
  </si>
  <si>
    <t>Всего за 9мес.</t>
  </si>
  <si>
    <t>Октябрь</t>
  </si>
  <si>
    <t>Кран шаровый</t>
  </si>
  <si>
    <t>ИП Болотовский А.В.</t>
  </si>
  <si>
    <t>с. Нечаевка</t>
  </si>
  <si>
    <t>Герметик силик., резьба</t>
  </si>
  <si>
    <t>ИП Волков В.И.</t>
  </si>
  <si>
    <t>Насос, кран, сгон, резьба, гайка, электрод, грунт-эмаль.</t>
  </si>
  <si>
    <t>Флеш-карта</t>
  </si>
  <si>
    <t>ИП Долгих В.П.</t>
  </si>
  <si>
    <t>ИП Старых А.А.</t>
  </si>
  <si>
    <t>Налог на имущество, зем.налог</t>
  </si>
  <si>
    <t>Налоговая инспекция</t>
  </si>
  <si>
    <t>Кисть малярная</t>
  </si>
  <si>
    <t>Подписка на период.издания</t>
  </si>
  <si>
    <t>Ремонт отопления</t>
  </si>
  <si>
    <t>Кабанов Н.Н.</t>
  </si>
  <si>
    <t>Обкос территории</t>
  </si>
  <si>
    <t>Пени за несв.оплату зем.налога</t>
  </si>
  <si>
    <t>Ноябрь</t>
  </si>
  <si>
    <t>Услуги автостоянки</t>
  </si>
  <si>
    <t>ООО "КС им.Горького"</t>
  </si>
  <si>
    <t>Средство от грызунов</t>
  </si>
  <si>
    <t>ПБЮЛ "Копырина И.В."</t>
  </si>
  <si>
    <t>Фонарь</t>
  </si>
  <si>
    <t>ИП Митина М.И.</t>
  </si>
  <si>
    <t>Пленка п/э, гвозди, бумага, саморез, пена монтажная</t>
  </si>
  <si>
    <t>Устан.прогр. "СБИС++"</t>
  </si>
  <si>
    <t>ООО ТК "Контакт"</t>
  </si>
  <si>
    <t>Командировочные</t>
  </si>
  <si>
    <t>Администрация</t>
  </si>
  <si>
    <t>Автошины, диски</t>
  </si>
  <si>
    <t>ИП Доровских Э.Н.</t>
  </si>
  <si>
    <t>Шиномонтаж колес</t>
  </si>
  <si>
    <t>ИП Побединский А.Г.</t>
  </si>
  <si>
    <t>Межевание границ зем.участков</t>
  </si>
  <si>
    <t>ИП Бредихин А.В.</t>
  </si>
  <si>
    <t>Ремонт тротуарных дорожек ФАП</t>
  </si>
  <si>
    <t>ООО "Альянс"</t>
  </si>
  <si>
    <t>договор по зарплате</t>
  </si>
  <si>
    <t>Ефремова Н.Н</t>
  </si>
  <si>
    <t>Декабрь</t>
  </si>
  <si>
    <t>Авт.выключатель</t>
  </si>
  <si>
    <t>ИП Чикунов Ю.А.</t>
  </si>
  <si>
    <t>Бумага, зажимы, коректор, скрепки, скоросшиватель, ластик</t>
  </si>
  <si>
    <t>Эмаль, кисть</t>
  </si>
  <si>
    <t>Краны</t>
  </si>
  <si>
    <t>Проведение экспертизы</t>
  </si>
  <si>
    <t>ООО "Агенство незав.экспертизы"</t>
  </si>
  <si>
    <t>Транспортные услуги</t>
  </si>
  <si>
    <t>Командировка</t>
  </si>
  <si>
    <t>Уборка мусора ФАП</t>
  </si>
  <si>
    <t>Шестопалов Н.И.</t>
  </si>
  <si>
    <t>Ефремова Н.Н.</t>
  </si>
  <si>
    <t>ТО автомобиля</t>
  </si>
  <si>
    <t>ООО "Борисоглебск-АВТО"</t>
  </si>
  <si>
    <t>Публикация материалов в район.газете</t>
  </si>
  <si>
    <t>Верхнехавская районная газета</t>
  </si>
  <si>
    <t>Изготовление сметной документации</t>
  </si>
  <si>
    <t>ООО "Проектный институт"</t>
  </si>
  <si>
    <t>Декабрь Клуб</t>
  </si>
  <si>
    <t>Ведро, ветошь, перчатки, краска эмаль, кисть.</t>
  </si>
  <si>
    <t>Рамки, подрамники, гуаш, ватман, тетрадь, ручка, фломастер, порошок, ветошь</t>
  </si>
  <si>
    <t>Услуги по бухучету</t>
  </si>
  <si>
    <t>Сычева Т.Ф.</t>
  </si>
  <si>
    <t>Папка-дело, тетради, ручки, скоросшиватель, расх.кас.ордер, благодарности</t>
  </si>
  <si>
    <t>Фотографии, элементы питания.</t>
  </si>
  <si>
    <t>ЧП Долгих В.П.</t>
  </si>
  <si>
    <t>Филенка</t>
  </si>
  <si>
    <t>ИП Канопкина Т.А.</t>
  </si>
  <si>
    <t>Вуаль, ткань</t>
  </si>
  <si>
    <t>ООО "Коопунивермаг"</t>
  </si>
  <si>
    <t>с.Новая Усмань</t>
  </si>
  <si>
    <t>Кабель, саморезы, дюбель</t>
  </si>
  <si>
    <t>Светильник, выключатель, распредкоробка, саморез</t>
  </si>
  <si>
    <t>Салатник, Чайная пара, пакеты</t>
  </si>
  <si>
    <t>Магазин Техника</t>
  </si>
  <si>
    <t>Телескопическая микрофонная стойка, держатель для микрофона</t>
  </si>
  <si>
    <t>ООО "Музыкант"</t>
  </si>
  <si>
    <t>Пеня</t>
  </si>
  <si>
    <t>Договора по ремонту клуба</t>
  </si>
  <si>
    <t>квартал</t>
  </si>
  <si>
    <t>год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</si>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</sst>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&quot;.&quot;mm&quot;.&quot;yy"/>
    <numFmt numFmtId="165" formatCode="dd&quot;.&quot;mm&quot;.&quot;yyyy"/>
    <numFmt numFmtId="166" formatCode="#,##0.00&quot; &quot;[$€-407];[Red]&quot;-&quot;#,##0.00&quot; &quot;[$€-407]"/>
  </numFmts>
  <fonts count="4" x14ac:knownFonts="1">
    <font>
      <sz val="8.1999999999999993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8.1999999999999993"/>
      <color theme="1"/>
      <name val="Arial"/>
      <family val="2"/>
      <charset val="204"/>
    </font>
    <font>
      <sz val="8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</cellStyleXfs>
  <cellXfs count="3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wrapText="1"/>
    </xf>
    <xf numFmtId="164" fontId="3" fillId="0" borderId="0" xfId="0" applyNumberFormat="1" applyFont="1" applyBorder="1" applyAlignment="1">
      <alignment horizontal="center" vertical="center"/>
    </xf>
    <xf numFmtId="2" fontId="0" fillId="2" borderId="1" xfId="0" applyNumberFormat="1" applyFill="1" applyBorder="1" applyAlignment="1">
      <alignment wrapText="1"/>
    </xf>
    <xf numFmtId="165" fontId="0" fillId="2" borderId="1" xfId="0" applyNumberForma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2" fontId="0" fillId="3" borderId="1" xfId="0" applyNumberFormat="1" applyFill="1" applyBorder="1" applyAlignment="1">
      <alignment wrapText="1"/>
    </xf>
    <xf numFmtId="165" fontId="0" fillId="3" borderId="1" xfId="0" applyNumberFormat="1" applyFill="1" applyBorder="1" applyAlignment="1">
      <alignment wrapText="1"/>
    </xf>
    <xf numFmtId="0" fontId="0" fillId="0" borderId="0" xfId="0" applyBorder="1" applyAlignment="1">
      <alignment horizontal="center" wrapText="1"/>
    </xf>
    <xf numFmtId="2" fontId="0" fillId="0" borderId="1" xfId="0" applyNumberFormat="1" applyBorder="1"/>
    <xf numFmtId="165" fontId="0" fillId="0" borderId="1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/>
    <xf numFmtId="2" fontId="0" fillId="3" borderId="1" xfId="0" applyNumberFormat="1" applyFill="1" applyBorder="1"/>
    <xf numFmtId="0" fontId="0" fillId="0" borderId="0" xfId="0" applyAlignment="1">
      <alignment wrapText="1"/>
    </xf>
    <xf numFmtId="2" fontId="0" fillId="0" borderId="0" xfId="0" applyNumberFormat="1"/>
    <xf numFmtId="165" fontId="0" fillId="0" borderId="0" xfId="0" applyNumberFormat="1"/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0"/>
  <sheetViews>
    <sheetView tabSelected="1" topLeftCell="A4" workbookViewId="0"/>
  </sheetViews>
  <sheetFormatPr defaultRowHeight="11.25" x14ac:dyDescent="0.2"/>
  <cols>
    <col min="1" max="1" width="7.1640625" customWidth="1"/>
    <col min="2" max="2" width="4.83203125" customWidth="1"/>
    <col min="3" max="3" width="37" customWidth="1"/>
    <col min="4" max="4" width="6" customWidth="1"/>
    <col min="5" max="5" width="56.1640625" customWidth="1"/>
    <col min="6" max="6" width="24.5" customWidth="1"/>
    <col min="7" max="7" width="11.5" customWidth="1"/>
    <col min="8" max="8" width="13.33203125" customWidth="1"/>
    <col min="9" max="9" width="9.1640625" customWidth="1"/>
  </cols>
  <sheetData>
    <row r="1" spans="2:8" hidden="1" x14ac:dyDescent="0.2"/>
    <row r="2" spans="2:8" hidden="1" x14ac:dyDescent="0.2"/>
    <row r="3" spans="2:8" hidden="1" x14ac:dyDescent="0.2"/>
    <row r="4" spans="2:8" x14ac:dyDescent="0.2">
      <c r="C4" t="s">
        <v>0</v>
      </c>
    </row>
    <row r="6" spans="2:8" ht="40.35" customHeight="1" x14ac:dyDescent="0.2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</row>
    <row r="7" spans="2:8" x14ac:dyDescent="0.2">
      <c r="B7" s="2"/>
      <c r="C7" s="3" t="s">
        <v>8</v>
      </c>
      <c r="D7" s="3"/>
      <c r="E7" s="3"/>
      <c r="F7" s="3"/>
      <c r="G7" s="3"/>
      <c r="H7" s="3"/>
    </row>
    <row r="8" spans="2:8" ht="14.85" customHeight="1" x14ac:dyDescent="0.2">
      <c r="B8" s="2">
        <v>1</v>
      </c>
      <c r="C8" s="1" t="s">
        <v>9</v>
      </c>
      <c r="D8" s="4">
        <v>3</v>
      </c>
      <c r="E8" s="1" t="s">
        <v>10</v>
      </c>
      <c r="F8" s="1" t="s">
        <v>11</v>
      </c>
      <c r="G8" s="5">
        <f>425+58+340</f>
        <v>823</v>
      </c>
      <c r="H8" s="6">
        <v>42033</v>
      </c>
    </row>
    <row r="9" spans="2:8" ht="14.85" customHeight="1" x14ac:dyDescent="0.2">
      <c r="B9" s="2">
        <v>2</v>
      </c>
      <c r="C9" s="1" t="s">
        <v>12</v>
      </c>
      <c r="D9" s="4">
        <v>1</v>
      </c>
      <c r="E9" s="1" t="s">
        <v>13</v>
      </c>
      <c r="F9" s="1" t="s">
        <v>14</v>
      </c>
      <c r="G9" s="5">
        <v>350</v>
      </c>
      <c r="H9" s="6">
        <v>42024</v>
      </c>
    </row>
    <row r="10" spans="2:8" ht="25.35" customHeight="1" x14ac:dyDescent="0.2">
      <c r="B10" s="2">
        <v>3</v>
      </c>
      <c r="C10" s="1" t="s">
        <v>15</v>
      </c>
      <c r="D10" s="4">
        <v>4</v>
      </c>
      <c r="E10" s="1" t="s">
        <v>16</v>
      </c>
      <c r="F10" s="1" t="s">
        <v>17</v>
      </c>
      <c r="G10" s="5">
        <v>1099.74</v>
      </c>
      <c r="H10" s="6">
        <v>42035</v>
      </c>
    </row>
    <row r="11" spans="2:8" x14ac:dyDescent="0.2">
      <c r="B11" s="2">
        <v>4</v>
      </c>
      <c r="C11" s="1" t="s">
        <v>18</v>
      </c>
      <c r="D11" s="4">
        <v>17</v>
      </c>
      <c r="E11" s="1" t="s">
        <v>19</v>
      </c>
      <c r="F11" s="1" t="s">
        <v>11</v>
      </c>
      <c r="G11" s="5">
        <v>4397.24</v>
      </c>
      <c r="H11" s="6">
        <v>42035</v>
      </c>
    </row>
    <row r="12" spans="2:8" x14ac:dyDescent="0.2">
      <c r="B12" s="2">
        <v>5</v>
      </c>
      <c r="C12" s="1" t="s">
        <v>20</v>
      </c>
      <c r="D12" s="4">
        <v>1</v>
      </c>
      <c r="E12" s="1" t="s">
        <v>21</v>
      </c>
      <c r="F12" s="1" t="s">
        <v>14</v>
      </c>
      <c r="G12" s="5">
        <v>1280</v>
      </c>
      <c r="H12" s="6">
        <v>42024</v>
      </c>
    </row>
    <row r="13" spans="2:8" x14ac:dyDescent="0.2">
      <c r="B13" s="2">
        <v>7</v>
      </c>
      <c r="C13" s="1" t="s">
        <v>22</v>
      </c>
      <c r="D13" s="4">
        <v>1</v>
      </c>
      <c r="E13" s="1" t="s">
        <v>23</v>
      </c>
      <c r="F13" s="1" t="s">
        <v>11</v>
      </c>
      <c r="G13" s="5">
        <v>1563</v>
      </c>
      <c r="H13" s="6">
        <v>42018</v>
      </c>
    </row>
    <row r="14" spans="2:8" x14ac:dyDescent="0.2">
      <c r="B14" s="2">
        <v>8</v>
      </c>
      <c r="C14" s="1" t="s">
        <v>24</v>
      </c>
      <c r="D14" s="4">
        <v>2</v>
      </c>
      <c r="E14" s="1" t="s">
        <v>25</v>
      </c>
      <c r="F14" s="1" t="s">
        <v>26</v>
      </c>
      <c r="G14" s="5">
        <v>17209</v>
      </c>
      <c r="H14" s="6">
        <v>42016</v>
      </c>
    </row>
    <row r="15" spans="2:8" hidden="1" x14ac:dyDescent="0.2">
      <c r="B15" s="2"/>
      <c r="C15" s="1"/>
      <c r="D15" s="4"/>
      <c r="E15" s="1"/>
      <c r="F15" s="1"/>
      <c r="G15" s="5"/>
      <c r="H15" s="6"/>
    </row>
    <row r="16" spans="2:8" hidden="1" x14ac:dyDescent="0.2">
      <c r="B16" s="2"/>
      <c r="C16" s="1"/>
      <c r="D16" s="4"/>
      <c r="E16" s="1"/>
      <c r="F16" s="1"/>
      <c r="G16" s="5"/>
      <c r="H16" s="6"/>
    </row>
    <row r="17" spans="1:8" ht="20.85" customHeight="1" x14ac:dyDescent="0.2">
      <c r="B17" s="2"/>
      <c r="C17" s="1"/>
      <c r="D17" s="4">
        <f>D8+D9+D10+D11+D12+D13+D14+D15+D16</f>
        <v>29</v>
      </c>
      <c r="E17" s="1"/>
      <c r="F17" s="1" t="s">
        <v>27</v>
      </c>
      <c r="G17" s="5">
        <f>G8+G9+G10+G11+G12+G13+G14+G15+G16</f>
        <v>26721.98</v>
      </c>
      <c r="H17" s="6"/>
    </row>
    <row r="18" spans="1:8" ht="216.4" customHeight="1" x14ac:dyDescent="0.2">
      <c r="B18" s="7"/>
      <c r="C18" s="8"/>
      <c r="D18" s="8"/>
      <c r="E18" s="8"/>
      <c r="F18" s="8"/>
      <c r="G18" s="9"/>
      <c r="H18" s="10"/>
    </row>
    <row r="19" spans="1:8" x14ac:dyDescent="0.2">
      <c r="A19" s="11"/>
      <c r="B19" s="2"/>
      <c r="C19" s="3" t="s">
        <v>28</v>
      </c>
      <c r="D19" s="3"/>
      <c r="E19" s="3"/>
      <c r="F19" s="3"/>
      <c r="G19" s="12"/>
      <c r="H19" s="13"/>
    </row>
    <row r="20" spans="1:8" ht="22.5" x14ac:dyDescent="0.2">
      <c r="B20" s="2">
        <v>1</v>
      </c>
      <c r="C20" s="1" t="s">
        <v>15</v>
      </c>
      <c r="D20" s="4">
        <v>2</v>
      </c>
      <c r="E20" s="1" t="s">
        <v>16</v>
      </c>
      <c r="F20" s="1" t="s">
        <v>17</v>
      </c>
      <c r="G20" s="5">
        <f>300+300</f>
        <v>600</v>
      </c>
      <c r="H20" s="6">
        <v>42063</v>
      </c>
    </row>
    <row r="21" spans="1:8" x14ac:dyDescent="0.2">
      <c r="B21" s="2">
        <v>2</v>
      </c>
      <c r="C21" s="1" t="s">
        <v>18</v>
      </c>
      <c r="D21" s="4">
        <v>12</v>
      </c>
      <c r="E21" s="1" t="s">
        <v>19</v>
      </c>
      <c r="F21" s="1" t="s">
        <v>11</v>
      </c>
      <c r="G21" s="5">
        <f>3755.07-G20-G26</f>
        <v>2755.07</v>
      </c>
      <c r="H21" s="6">
        <v>42063</v>
      </c>
    </row>
    <row r="22" spans="1:8" x14ac:dyDescent="0.2">
      <c r="B22" s="2">
        <v>3</v>
      </c>
      <c r="C22" s="1" t="s">
        <v>29</v>
      </c>
      <c r="D22" s="1">
        <v>1</v>
      </c>
      <c r="E22" s="1" t="s">
        <v>30</v>
      </c>
      <c r="F22" s="1" t="s">
        <v>11</v>
      </c>
      <c r="G22" s="5">
        <v>100</v>
      </c>
      <c r="H22" s="6">
        <v>42046</v>
      </c>
    </row>
    <row r="23" spans="1:8" ht="25.35" customHeight="1" x14ac:dyDescent="0.2">
      <c r="B23" s="2">
        <v>4</v>
      </c>
      <c r="C23" s="1" t="s">
        <v>31</v>
      </c>
      <c r="D23" s="4">
        <v>2</v>
      </c>
      <c r="E23" s="1" t="s">
        <v>10</v>
      </c>
      <c r="F23" s="1" t="s">
        <v>11</v>
      </c>
      <c r="G23" s="5">
        <v>362</v>
      </c>
      <c r="H23" s="6">
        <v>42054</v>
      </c>
    </row>
    <row r="24" spans="1:8" x14ac:dyDescent="0.2">
      <c r="B24" s="2">
        <v>5</v>
      </c>
      <c r="C24" s="1" t="s">
        <v>32</v>
      </c>
      <c r="D24" s="4">
        <v>1</v>
      </c>
      <c r="E24" s="1" t="s">
        <v>33</v>
      </c>
      <c r="F24" s="1" t="s">
        <v>11</v>
      </c>
      <c r="G24" s="5">
        <v>75</v>
      </c>
      <c r="H24" s="6">
        <v>42051</v>
      </c>
    </row>
    <row r="25" spans="1:8" x14ac:dyDescent="0.2">
      <c r="B25" s="2">
        <v>6</v>
      </c>
      <c r="C25" s="1" t="s">
        <v>34</v>
      </c>
      <c r="D25" s="4">
        <v>1</v>
      </c>
      <c r="E25" s="1" t="s">
        <v>35</v>
      </c>
      <c r="F25" s="1" t="s">
        <v>26</v>
      </c>
      <c r="G25" s="5">
        <v>1945</v>
      </c>
      <c r="H25" s="6">
        <v>42044</v>
      </c>
    </row>
    <row r="26" spans="1:8" ht="17.100000000000001" customHeight="1" x14ac:dyDescent="0.2">
      <c r="B26" s="2">
        <v>7</v>
      </c>
      <c r="C26" s="1" t="s">
        <v>18</v>
      </c>
      <c r="D26" s="4">
        <v>1</v>
      </c>
      <c r="E26" s="1" t="s">
        <v>36</v>
      </c>
      <c r="F26" s="1" t="s">
        <v>11</v>
      </c>
      <c r="G26" s="5">
        <v>400</v>
      </c>
      <c r="H26" s="6">
        <v>42063</v>
      </c>
    </row>
    <row r="27" spans="1:8" ht="17.100000000000001" customHeight="1" x14ac:dyDescent="0.2">
      <c r="B27" s="2">
        <v>8</v>
      </c>
      <c r="C27" s="1" t="s">
        <v>37</v>
      </c>
      <c r="D27" s="1">
        <v>1</v>
      </c>
      <c r="E27" s="1" t="s">
        <v>38</v>
      </c>
      <c r="F27" s="1" t="s">
        <v>11</v>
      </c>
      <c r="G27" s="5">
        <v>1260</v>
      </c>
      <c r="H27" s="6">
        <v>42047</v>
      </c>
    </row>
    <row r="28" spans="1:8" x14ac:dyDescent="0.2">
      <c r="B28" s="2">
        <v>9</v>
      </c>
      <c r="C28" s="1" t="s">
        <v>39</v>
      </c>
      <c r="D28" s="4">
        <v>1</v>
      </c>
      <c r="E28" s="1" t="s">
        <v>40</v>
      </c>
      <c r="F28" s="1" t="s">
        <v>14</v>
      </c>
      <c r="G28" s="5">
        <v>54288</v>
      </c>
      <c r="H28" s="6">
        <v>42053</v>
      </c>
    </row>
    <row r="29" spans="1:8" hidden="1" x14ac:dyDescent="0.2">
      <c r="B29" s="2">
        <v>10</v>
      </c>
      <c r="C29" s="1"/>
      <c r="D29" s="4"/>
      <c r="E29" s="1"/>
      <c r="F29" s="1" t="s">
        <v>14</v>
      </c>
      <c r="G29" s="5"/>
      <c r="H29" s="6"/>
    </row>
    <row r="30" spans="1:8" hidden="1" x14ac:dyDescent="0.2">
      <c r="B30" s="2">
        <v>11</v>
      </c>
      <c r="C30" s="1"/>
      <c r="D30" s="4"/>
      <c r="E30" s="1"/>
      <c r="F30" s="1"/>
      <c r="G30" s="5"/>
      <c r="H30" s="6"/>
    </row>
    <row r="31" spans="1:8" hidden="1" x14ac:dyDescent="0.2">
      <c r="B31" s="14">
        <v>12</v>
      </c>
      <c r="C31" s="15"/>
      <c r="D31" s="16"/>
      <c r="E31" s="15"/>
      <c r="F31" s="15" t="s">
        <v>11</v>
      </c>
      <c r="G31" s="17"/>
      <c r="H31" s="18"/>
    </row>
    <row r="32" spans="1:8" hidden="1" x14ac:dyDescent="0.2">
      <c r="B32" s="14">
        <v>13</v>
      </c>
      <c r="C32" s="15"/>
      <c r="D32" s="16"/>
      <c r="E32" s="15" t="s">
        <v>41</v>
      </c>
      <c r="F32" s="15" t="s">
        <v>26</v>
      </c>
      <c r="G32" s="17"/>
      <c r="H32" s="18"/>
    </row>
    <row r="33" spans="2:8" hidden="1" x14ac:dyDescent="0.2">
      <c r="B33" s="14">
        <v>14</v>
      </c>
      <c r="C33" s="15" t="s">
        <v>42</v>
      </c>
      <c r="D33" s="16"/>
      <c r="E33" s="15" t="s">
        <v>43</v>
      </c>
      <c r="F33" s="15" t="s">
        <v>26</v>
      </c>
      <c r="G33" s="17"/>
      <c r="H33" s="18"/>
    </row>
    <row r="34" spans="2:8" ht="25.35" customHeight="1" x14ac:dyDescent="0.2">
      <c r="B34" s="2"/>
      <c r="C34" s="1"/>
      <c r="D34" s="4">
        <f>D20+D21+D22+D23+D24+D25+D26+D27+D28+D29+D30+D31+D32+D33</f>
        <v>22</v>
      </c>
      <c r="E34" s="1"/>
      <c r="F34" s="1" t="s">
        <v>27</v>
      </c>
      <c r="G34" s="5">
        <f>G20+G21+G22+G23+G24+G25+G26+G27+G28+G29+G30+G31+G32+G33</f>
        <v>61785.07</v>
      </c>
      <c r="H34" s="6"/>
    </row>
    <row r="35" spans="2:8" ht="25.35" customHeight="1" x14ac:dyDescent="0.2">
      <c r="B35" s="2"/>
      <c r="C35" s="1"/>
      <c r="D35" s="4">
        <f>D17+D34</f>
        <v>51</v>
      </c>
      <c r="E35" s="1"/>
      <c r="F35" s="1"/>
      <c r="G35" s="5">
        <f>G34+G17</f>
        <v>88507.05</v>
      </c>
      <c r="H35" s="6"/>
    </row>
    <row r="36" spans="2:8" ht="217.15" customHeight="1" x14ac:dyDescent="0.2">
      <c r="B36" s="7"/>
      <c r="C36" s="8"/>
      <c r="D36" s="19"/>
      <c r="E36" s="8"/>
      <c r="F36" s="8"/>
      <c r="G36" s="9"/>
      <c r="H36" s="10"/>
    </row>
    <row r="37" spans="2:8" x14ac:dyDescent="0.2">
      <c r="B37" s="2"/>
      <c r="C37" s="3" t="s">
        <v>44</v>
      </c>
      <c r="D37" s="3"/>
      <c r="E37" s="3"/>
      <c r="F37" s="3"/>
      <c r="G37" s="12"/>
      <c r="H37" s="13"/>
    </row>
    <row r="38" spans="2:8" x14ac:dyDescent="0.2">
      <c r="B38" s="2">
        <v>1</v>
      </c>
      <c r="C38" s="1" t="s">
        <v>45</v>
      </c>
      <c r="D38" s="1">
        <v>1</v>
      </c>
      <c r="E38" s="1" t="s">
        <v>46</v>
      </c>
      <c r="F38" s="1" t="s">
        <v>26</v>
      </c>
      <c r="G38" s="5">
        <v>398</v>
      </c>
      <c r="H38" s="6">
        <v>42093</v>
      </c>
    </row>
    <row r="39" spans="2:8" x14ac:dyDescent="0.2">
      <c r="B39" s="2">
        <v>2</v>
      </c>
      <c r="C39" s="1" t="s">
        <v>47</v>
      </c>
      <c r="D39" s="1">
        <v>1</v>
      </c>
      <c r="E39" s="1" t="s">
        <v>48</v>
      </c>
      <c r="F39" s="1" t="s">
        <v>11</v>
      </c>
      <c r="G39" s="5">
        <v>453</v>
      </c>
      <c r="H39" s="6">
        <v>42073</v>
      </c>
    </row>
    <row r="40" spans="2:8" x14ac:dyDescent="0.2">
      <c r="B40" s="2">
        <v>3</v>
      </c>
      <c r="C40" s="1" t="s">
        <v>49</v>
      </c>
      <c r="D40" s="1">
        <v>1</v>
      </c>
      <c r="E40" s="1" t="s">
        <v>50</v>
      </c>
      <c r="F40" s="1" t="s">
        <v>26</v>
      </c>
      <c r="G40" s="5">
        <v>265</v>
      </c>
      <c r="H40" s="6">
        <v>42068</v>
      </c>
    </row>
    <row r="41" spans="2:8" x14ac:dyDescent="0.2">
      <c r="B41" s="2">
        <v>4</v>
      </c>
      <c r="C41" s="1" t="s">
        <v>51</v>
      </c>
      <c r="D41" s="4">
        <v>1</v>
      </c>
      <c r="E41" s="1" t="s">
        <v>13</v>
      </c>
      <c r="F41" s="1" t="s">
        <v>14</v>
      </c>
      <c r="G41" s="5">
        <v>300</v>
      </c>
      <c r="H41" s="6">
        <v>42068</v>
      </c>
    </row>
    <row r="42" spans="2:8" ht="27.6" customHeight="1" x14ac:dyDescent="0.2">
      <c r="B42" s="2">
        <v>5</v>
      </c>
      <c r="C42" s="1" t="s">
        <v>15</v>
      </c>
      <c r="D42" s="1">
        <f>1+1</f>
        <v>2</v>
      </c>
      <c r="E42" s="1" t="s">
        <v>16</v>
      </c>
      <c r="F42" s="1" t="s">
        <v>17</v>
      </c>
      <c r="G42" s="5">
        <f>300+400</f>
        <v>700</v>
      </c>
      <c r="H42" s="6">
        <v>42078</v>
      </c>
    </row>
    <row r="43" spans="2:8" x14ac:dyDescent="0.2">
      <c r="B43" s="14">
        <v>6</v>
      </c>
      <c r="C43" s="1" t="s">
        <v>52</v>
      </c>
      <c r="D43" s="1">
        <f>7+6+9</f>
        <v>22</v>
      </c>
      <c r="E43" s="1" t="s">
        <v>19</v>
      </c>
      <c r="F43" s="1" t="s">
        <v>11</v>
      </c>
      <c r="G43" s="17">
        <f>2448.95+1908.89+2397.9</f>
        <v>6755.74</v>
      </c>
      <c r="H43" s="18">
        <v>42094</v>
      </c>
    </row>
    <row r="44" spans="2:8" x14ac:dyDescent="0.2">
      <c r="B44" s="2">
        <v>7</v>
      </c>
      <c r="C44" s="1" t="s">
        <v>18</v>
      </c>
      <c r="D44" s="4">
        <v>1</v>
      </c>
      <c r="E44" s="1" t="s">
        <v>36</v>
      </c>
      <c r="F44" s="1" t="s">
        <v>11</v>
      </c>
      <c r="G44" s="5">
        <v>400</v>
      </c>
      <c r="H44" s="6">
        <v>42084</v>
      </c>
    </row>
    <row r="45" spans="2:8" x14ac:dyDescent="0.2">
      <c r="B45" s="2">
        <v>8</v>
      </c>
      <c r="C45" s="1" t="s">
        <v>53</v>
      </c>
      <c r="D45" s="1">
        <v>1</v>
      </c>
      <c r="E45" s="1" t="s">
        <v>54</v>
      </c>
      <c r="F45" s="1" t="s">
        <v>11</v>
      </c>
      <c r="G45" s="5">
        <v>315</v>
      </c>
      <c r="H45" s="6">
        <v>42079</v>
      </c>
    </row>
    <row r="46" spans="2:8" x14ac:dyDescent="0.2">
      <c r="B46" s="2">
        <v>9</v>
      </c>
      <c r="C46" s="1" t="s">
        <v>55</v>
      </c>
      <c r="D46" s="4">
        <v>1</v>
      </c>
      <c r="E46" s="1" t="s">
        <v>13</v>
      </c>
      <c r="F46" s="1" t="s">
        <v>14</v>
      </c>
      <c r="G46" s="5">
        <v>2150</v>
      </c>
      <c r="H46" s="6">
        <v>42081</v>
      </c>
    </row>
    <row r="47" spans="2:8" x14ac:dyDescent="0.2">
      <c r="B47" s="2">
        <v>10</v>
      </c>
      <c r="C47" s="1" t="s">
        <v>56</v>
      </c>
      <c r="D47" s="1">
        <v>1</v>
      </c>
      <c r="E47" s="1" t="s">
        <v>57</v>
      </c>
      <c r="F47" s="1" t="s">
        <v>11</v>
      </c>
      <c r="G47" s="5">
        <v>2995</v>
      </c>
      <c r="H47" s="6">
        <v>42065</v>
      </c>
    </row>
    <row r="48" spans="2:8" x14ac:dyDescent="0.2">
      <c r="B48" s="2">
        <v>11</v>
      </c>
      <c r="C48" s="1" t="s">
        <v>58</v>
      </c>
      <c r="D48" s="1">
        <v>1</v>
      </c>
      <c r="E48" s="1" t="s">
        <v>59</v>
      </c>
      <c r="F48" s="1" t="s">
        <v>11</v>
      </c>
      <c r="G48" s="5">
        <v>4563</v>
      </c>
      <c r="H48" s="6">
        <v>42073</v>
      </c>
    </row>
    <row r="49" spans="2:8" x14ac:dyDescent="0.2">
      <c r="B49" s="2">
        <v>12</v>
      </c>
      <c r="C49" s="1" t="s">
        <v>58</v>
      </c>
      <c r="D49" s="1">
        <v>1</v>
      </c>
      <c r="E49" s="1" t="s">
        <v>60</v>
      </c>
      <c r="F49" s="1" t="s">
        <v>11</v>
      </c>
      <c r="G49" s="5">
        <v>2478</v>
      </c>
      <c r="H49" s="6">
        <v>42073</v>
      </c>
    </row>
    <row r="50" spans="2:8" ht="20.100000000000001" customHeight="1" x14ac:dyDescent="0.2">
      <c r="C50" s="1"/>
      <c r="D50" s="1">
        <f>D38+D39+D40+D41+D42+D43+D44+D45+D46+D47+D48+D49</f>
        <v>34</v>
      </c>
      <c r="E50" s="1"/>
      <c r="F50" s="1" t="s">
        <v>27</v>
      </c>
      <c r="G50" s="5">
        <f>G38+G39+G43+G40+G41+G42+G44+G45+G47+G46+G48+G49</f>
        <v>21772.739999999998</v>
      </c>
      <c r="H50" s="6"/>
    </row>
    <row r="51" spans="2:8" ht="20.100000000000001" customHeight="1" x14ac:dyDescent="0.2">
      <c r="C51" s="1"/>
      <c r="D51" s="1">
        <f>D50+D35</f>
        <v>85</v>
      </c>
      <c r="E51" s="1"/>
      <c r="F51" s="1"/>
      <c r="G51" s="5">
        <f>G50+G35</f>
        <v>110279.79000000001</v>
      </c>
      <c r="H51" s="6"/>
    </row>
    <row r="52" spans="2:8" ht="204.4" customHeight="1" x14ac:dyDescent="0.2">
      <c r="C52" s="8"/>
      <c r="D52" s="8"/>
      <c r="E52" s="8"/>
      <c r="F52" s="8"/>
      <c r="G52" s="9"/>
      <c r="H52" s="10"/>
    </row>
    <row r="53" spans="2:8" ht="18.600000000000001" customHeight="1" x14ac:dyDescent="0.2">
      <c r="B53" s="2"/>
      <c r="C53" s="3" t="s">
        <v>61</v>
      </c>
      <c r="D53" s="3"/>
      <c r="E53" s="3"/>
      <c r="F53" s="3"/>
      <c r="G53" s="12"/>
      <c r="H53" s="13"/>
    </row>
    <row r="54" spans="2:8" ht="14.85" customHeight="1" x14ac:dyDescent="0.2">
      <c r="B54" s="2">
        <v>1</v>
      </c>
      <c r="C54" s="1" t="s">
        <v>31</v>
      </c>
      <c r="D54" s="1">
        <v>1</v>
      </c>
      <c r="E54" s="1" t="s">
        <v>48</v>
      </c>
      <c r="F54" s="1" t="s">
        <v>11</v>
      </c>
      <c r="G54" s="5">
        <v>208</v>
      </c>
      <c r="H54" s="6">
        <v>42115</v>
      </c>
    </row>
    <row r="55" spans="2:8" ht="20.85" customHeight="1" x14ac:dyDescent="0.2">
      <c r="B55" s="2">
        <v>2</v>
      </c>
      <c r="C55" s="1" t="s">
        <v>15</v>
      </c>
      <c r="D55" s="1">
        <v>4</v>
      </c>
      <c r="E55" s="1" t="s">
        <v>16</v>
      </c>
      <c r="F55" s="1" t="s">
        <v>17</v>
      </c>
      <c r="G55" s="5">
        <f>300+500+300</f>
        <v>1100</v>
      </c>
      <c r="H55" s="6">
        <v>42124</v>
      </c>
    </row>
    <row r="56" spans="2:8" ht="17.850000000000001" customHeight="1" x14ac:dyDescent="0.2">
      <c r="B56" s="2">
        <v>3</v>
      </c>
      <c r="C56" s="1" t="s">
        <v>18</v>
      </c>
      <c r="D56" s="1">
        <v>23</v>
      </c>
      <c r="E56" s="1" t="s">
        <v>19</v>
      </c>
      <c r="F56" s="1" t="s">
        <v>11</v>
      </c>
      <c r="G56" s="5">
        <f>6796.52-G55</f>
        <v>5696.52</v>
      </c>
      <c r="H56" s="6">
        <v>42124</v>
      </c>
    </row>
    <row r="57" spans="2:8" ht="22.5" x14ac:dyDescent="0.2">
      <c r="B57" s="2">
        <v>4</v>
      </c>
      <c r="C57" s="1" t="s">
        <v>62</v>
      </c>
      <c r="D57" s="1">
        <v>1</v>
      </c>
      <c r="E57" s="1" t="s">
        <v>33</v>
      </c>
      <c r="F57" s="1" t="s">
        <v>11</v>
      </c>
      <c r="G57" s="5">
        <v>4110</v>
      </c>
      <c r="H57" s="6">
        <v>42123</v>
      </c>
    </row>
    <row r="58" spans="2:8" x14ac:dyDescent="0.2">
      <c r="B58" s="2">
        <v>5</v>
      </c>
      <c r="C58" s="1" t="s">
        <v>22</v>
      </c>
      <c r="D58" s="4">
        <v>1</v>
      </c>
      <c r="E58" s="1" t="s">
        <v>23</v>
      </c>
      <c r="F58" s="1" t="s">
        <v>11</v>
      </c>
      <c r="G58" s="5">
        <f>1117+1024</f>
        <v>2141</v>
      </c>
      <c r="H58" s="6">
        <v>42124</v>
      </c>
    </row>
    <row r="59" spans="2:8" x14ac:dyDescent="0.2">
      <c r="B59" s="2">
        <v>6</v>
      </c>
      <c r="C59" s="1" t="s">
        <v>63</v>
      </c>
      <c r="D59" s="4">
        <v>1</v>
      </c>
      <c r="E59" s="1" t="s">
        <v>64</v>
      </c>
      <c r="F59" s="1" t="s">
        <v>11</v>
      </c>
      <c r="G59" s="5">
        <v>63.4</v>
      </c>
      <c r="H59" s="6">
        <v>42122</v>
      </c>
    </row>
    <row r="60" spans="2:8" x14ac:dyDescent="0.2">
      <c r="B60" s="2">
        <v>7</v>
      </c>
      <c r="C60" s="1" t="s">
        <v>39</v>
      </c>
      <c r="D60" s="4">
        <v>1</v>
      </c>
      <c r="E60" s="1" t="s">
        <v>40</v>
      </c>
      <c r="F60" s="1" t="s">
        <v>14</v>
      </c>
      <c r="G60" s="5">
        <v>10675</v>
      </c>
      <c r="H60" s="6">
        <v>42124</v>
      </c>
    </row>
    <row r="61" spans="2:8" x14ac:dyDescent="0.2">
      <c r="B61" s="2">
        <v>8</v>
      </c>
      <c r="C61" s="1" t="s">
        <v>65</v>
      </c>
      <c r="D61" s="1">
        <v>1</v>
      </c>
      <c r="E61" s="1" t="s">
        <v>66</v>
      </c>
      <c r="F61" s="1" t="s">
        <v>14</v>
      </c>
      <c r="G61" s="5">
        <v>9700</v>
      </c>
      <c r="H61" s="6">
        <v>42110</v>
      </c>
    </row>
    <row r="62" spans="2:8" hidden="1" x14ac:dyDescent="0.2">
      <c r="B62" s="2"/>
      <c r="C62" s="1"/>
      <c r="D62" s="1"/>
      <c r="E62" s="1" t="s">
        <v>64</v>
      </c>
      <c r="F62" s="1" t="s">
        <v>11</v>
      </c>
      <c r="G62" s="5"/>
      <c r="H62" s="6"/>
    </row>
    <row r="63" spans="2:8" hidden="1" x14ac:dyDescent="0.2">
      <c r="B63" s="2"/>
      <c r="C63" s="1"/>
      <c r="D63" s="1"/>
      <c r="E63" s="1" t="s">
        <v>67</v>
      </c>
      <c r="F63" s="1" t="s">
        <v>11</v>
      </c>
      <c r="G63" s="5"/>
      <c r="H63" s="6"/>
    </row>
    <row r="64" spans="2:8" hidden="1" x14ac:dyDescent="0.2">
      <c r="B64" s="2"/>
      <c r="C64" s="1"/>
      <c r="D64" s="1"/>
      <c r="E64" s="1" t="s">
        <v>68</v>
      </c>
      <c r="F64" s="1" t="s">
        <v>11</v>
      </c>
      <c r="G64" s="5"/>
      <c r="H64" s="6"/>
    </row>
    <row r="65" spans="2:8" hidden="1" x14ac:dyDescent="0.2">
      <c r="B65" s="2"/>
      <c r="C65" s="1"/>
      <c r="D65" s="1"/>
      <c r="E65" s="1" t="s">
        <v>69</v>
      </c>
      <c r="F65" s="1" t="s">
        <v>11</v>
      </c>
      <c r="G65" s="5"/>
      <c r="H65" s="6"/>
    </row>
    <row r="66" spans="2:8" hidden="1" x14ac:dyDescent="0.2">
      <c r="B66" s="2"/>
      <c r="C66" s="1"/>
      <c r="D66" s="1"/>
      <c r="E66" s="1"/>
      <c r="F66" s="1" t="s">
        <v>14</v>
      </c>
      <c r="G66" s="5"/>
      <c r="H66" s="6"/>
    </row>
    <row r="67" spans="2:8" hidden="1" x14ac:dyDescent="0.2">
      <c r="B67" s="2"/>
      <c r="C67" s="1"/>
      <c r="D67" s="1"/>
      <c r="E67" s="1" t="s">
        <v>70</v>
      </c>
      <c r="F67" s="1" t="s">
        <v>11</v>
      </c>
      <c r="G67" s="5"/>
      <c r="H67" s="6"/>
    </row>
    <row r="68" spans="2:8" hidden="1" x14ac:dyDescent="0.2">
      <c r="B68" s="2"/>
      <c r="C68" s="1"/>
      <c r="D68" s="1"/>
      <c r="E68" s="1" t="s">
        <v>71</v>
      </c>
      <c r="F68" s="1" t="s">
        <v>11</v>
      </c>
      <c r="G68" s="5"/>
      <c r="H68" s="6"/>
    </row>
    <row r="69" spans="2:8" hidden="1" x14ac:dyDescent="0.2">
      <c r="B69" s="2"/>
      <c r="C69" s="1"/>
      <c r="D69" s="4"/>
      <c r="E69" s="1"/>
      <c r="F69" s="1"/>
      <c r="G69" s="5"/>
      <c r="H69" s="6"/>
    </row>
    <row r="70" spans="2:8" ht="20.100000000000001" customHeight="1" x14ac:dyDescent="0.2">
      <c r="B70" s="2"/>
      <c r="C70" s="1"/>
      <c r="D70" s="1">
        <f>D54+D55+D56+D57+D58+D61+D63+D66+D69+D59+D60+D62+D64+D65+D67+D68</f>
        <v>33</v>
      </c>
      <c r="E70" s="1"/>
      <c r="F70" s="1" t="s">
        <v>27</v>
      </c>
      <c r="G70" s="5">
        <f>G54+G55+G56+G57+G58+G59+G60+G61+G62+G63+G64+G65+G66++G67+G68+G69</f>
        <v>33693.919999999998</v>
      </c>
      <c r="H70" s="6"/>
    </row>
    <row r="71" spans="2:8" ht="258.2" customHeight="1" x14ac:dyDescent="0.2">
      <c r="B71" s="7"/>
      <c r="C71" s="8"/>
      <c r="D71" s="8"/>
      <c r="E71" s="8"/>
      <c r="F71" s="8"/>
      <c r="G71" s="9"/>
      <c r="H71" s="10"/>
    </row>
    <row r="72" spans="2:8" x14ac:dyDescent="0.2">
      <c r="B72" s="2"/>
      <c r="C72" s="3" t="s">
        <v>72</v>
      </c>
      <c r="D72" s="3"/>
      <c r="E72" s="3"/>
      <c r="F72" s="3"/>
      <c r="G72" s="12"/>
      <c r="H72" s="13"/>
    </row>
    <row r="73" spans="2:8" ht="26.1" customHeight="1" x14ac:dyDescent="0.2">
      <c r="B73" s="2">
        <v>1</v>
      </c>
      <c r="C73" s="1" t="s">
        <v>15</v>
      </c>
      <c r="D73" s="1"/>
      <c r="E73" s="1" t="s">
        <v>16</v>
      </c>
      <c r="F73" s="1" t="s">
        <v>17</v>
      </c>
      <c r="G73" s="5"/>
      <c r="H73" s="6"/>
    </row>
    <row r="74" spans="2:8" x14ac:dyDescent="0.2">
      <c r="B74" s="2">
        <v>2</v>
      </c>
      <c r="C74" s="1" t="s">
        <v>52</v>
      </c>
      <c r="D74" s="1">
        <v>20</v>
      </c>
      <c r="E74" s="1" t="s">
        <v>19</v>
      </c>
      <c r="F74" s="1" t="s">
        <v>11</v>
      </c>
      <c r="G74" s="5">
        <v>5834.77</v>
      </c>
      <c r="H74" s="6">
        <v>42155</v>
      </c>
    </row>
    <row r="75" spans="2:8" x14ac:dyDescent="0.2">
      <c r="B75" s="2">
        <v>3</v>
      </c>
      <c r="C75" s="1" t="s">
        <v>31</v>
      </c>
      <c r="D75" s="1">
        <v>1</v>
      </c>
      <c r="E75" s="1" t="s">
        <v>48</v>
      </c>
      <c r="F75" s="1" t="s">
        <v>11</v>
      </c>
      <c r="G75" s="5">
        <v>416</v>
      </c>
      <c r="H75" s="6">
        <v>42135</v>
      </c>
    </row>
    <row r="76" spans="2:8" x14ac:dyDescent="0.2">
      <c r="B76" s="2">
        <v>4</v>
      </c>
      <c r="C76" s="1" t="s">
        <v>73</v>
      </c>
      <c r="D76" s="1">
        <v>1</v>
      </c>
      <c r="E76" s="1" t="s">
        <v>74</v>
      </c>
      <c r="F76" s="1" t="s">
        <v>11</v>
      </c>
      <c r="G76" s="5">
        <v>1540</v>
      </c>
      <c r="H76" s="6">
        <v>42131</v>
      </c>
    </row>
    <row r="77" spans="2:8" x14ac:dyDescent="0.2">
      <c r="B77" s="2">
        <v>5</v>
      </c>
      <c r="C77" s="1" t="s">
        <v>75</v>
      </c>
      <c r="D77" s="1">
        <v>1</v>
      </c>
      <c r="E77" s="2" t="s">
        <v>41</v>
      </c>
      <c r="F77" s="2" t="s">
        <v>26</v>
      </c>
      <c r="G77" s="5">
        <v>150</v>
      </c>
      <c r="H77" s="6">
        <v>42131</v>
      </c>
    </row>
    <row r="78" spans="2:8" ht="16.350000000000001" customHeight="1" x14ac:dyDescent="0.2">
      <c r="B78" s="2">
        <v>6</v>
      </c>
      <c r="C78" s="1" t="s">
        <v>76</v>
      </c>
      <c r="D78" s="1">
        <v>2</v>
      </c>
      <c r="E78" s="1" t="s">
        <v>30</v>
      </c>
      <c r="F78" s="1" t="s">
        <v>11</v>
      </c>
      <c r="G78" s="5">
        <f>1200+600</f>
        <v>1800</v>
      </c>
      <c r="H78" s="6">
        <v>42139</v>
      </c>
    </row>
    <row r="79" spans="2:8" x14ac:dyDescent="0.2">
      <c r="B79" s="2">
        <v>7</v>
      </c>
      <c r="C79" s="1" t="s">
        <v>63</v>
      </c>
      <c r="D79" s="4">
        <v>1</v>
      </c>
      <c r="E79" s="1" t="s">
        <v>64</v>
      </c>
      <c r="F79" s="1" t="s">
        <v>11</v>
      </c>
      <c r="G79" s="5">
        <v>202.37</v>
      </c>
      <c r="H79" s="6">
        <v>42139</v>
      </c>
    </row>
    <row r="80" spans="2:8" x14ac:dyDescent="0.2">
      <c r="B80" s="2">
        <v>8</v>
      </c>
      <c r="C80" s="1" t="s">
        <v>77</v>
      </c>
      <c r="D80" s="1">
        <v>1</v>
      </c>
      <c r="E80" s="1" t="s">
        <v>78</v>
      </c>
      <c r="F80" s="1" t="s">
        <v>14</v>
      </c>
      <c r="G80" s="5">
        <v>200</v>
      </c>
      <c r="H80" s="6">
        <v>42142</v>
      </c>
    </row>
    <row r="81" spans="2:8" x14ac:dyDescent="0.2">
      <c r="B81" s="2"/>
      <c r="C81" s="1" t="s">
        <v>79</v>
      </c>
      <c r="D81" s="1">
        <v>1</v>
      </c>
      <c r="E81" s="1" t="s">
        <v>80</v>
      </c>
      <c r="F81" s="1" t="s">
        <v>26</v>
      </c>
      <c r="G81" s="5">
        <v>4023</v>
      </c>
      <c r="H81" s="6">
        <v>42128</v>
      </c>
    </row>
    <row r="82" spans="2:8" x14ac:dyDescent="0.2">
      <c r="B82" s="2"/>
      <c r="C82" s="1" t="s">
        <v>39</v>
      </c>
      <c r="D82" s="4">
        <v>1</v>
      </c>
      <c r="E82" s="2" t="s">
        <v>81</v>
      </c>
      <c r="F82" s="2" t="s">
        <v>11</v>
      </c>
      <c r="G82" s="5">
        <v>350</v>
      </c>
      <c r="H82" s="6">
        <v>42131</v>
      </c>
    </row>
    <row r="83" spans="2:8" x14ac:dyDescent="0.2">
      <c r="B83" s="2"/>
      <c r="C83" s="1" t="s">
        <v>82</v>
      </c>
      <c r="D83" s="1">
        <v>1</v>
      </c>
      <c r="E83" s="1" t="s">
        <v>83</v>
      </c>
      <c r="F83" s="1" t="s">
        <v>14</v>
      </c>
      <c r="G83" s="5">
        <v>2674.5</v>
      </c>
      <c r="H83" s="6">
        <v>42149</v>
      </c>
    </row>
    <row r="84" spans="2:8" hidden="1" x14ac:dyDescent="0.2">
      <c r="B84" s="2"/>
      <c r="C84" s="1"/>
      <c r="D84" s="1"/>
      <c r="E84" s="2"/>
      <c r="F84" s="2"/>
      <c r="G84" s="5"/>
      <c r="H84" s="6"/>
    </row>
    <row r="85" spans="2:8" ht="15.6" customHeight="1" x14ac:dyDescent="0.2">
      <c r="B85" s="2"/>
      <c r="C85" s="1"/>
      <c r="D85" s="1">
        <f>D73+D74+D75+D76+D78+D79+D80+D81+D82+D83+D84</f>
        <v>29</v>
      </c>
      <c r="E85" s="1"/>
      <c r="F85" s="1" t="s">
        <v>27</v>
      </c>
      <c r="G85" s="5">
        <f>G73+G74+G75+G76+G77+G78+G79+G80+G81+G82+G84+G83</f>
        <v>17190.64</v>
      </c>
      <c r="H85" s="6"/>
    </row>
    <row r="86" spans="2:8" ht="237.2" customHeight="1" x14ac:dyDescent="0.2">
      <c r="B86" s="7"/>
      <c r="C86" s="8"/>
      <c r="D86" s="8"/>
      <c r="E86" s="8"/>
      <c r="F86" s="8"/>
      <c r="G86" s="9"/>
      <c r="H86" s="10"/>
    </row>
    <row r="87" spans="2:8" x14ac:dyDescent="0.2">
      <c r="B87" s="2"/>
      <c r="C87" s="3" t="s">
        <v>84</v>
      </c>
      <c r="D87" s="3"/>
      <c r="E87" s="3"/>
      <c r="F87" s="3"/>
      <c r="G87" s="12"/>
      <c r="H87" s="13"/>
    </row>
    <row r="88" spans="2:8" ht="22.5" x14ac:dyDescent="0.2">
      <c r="B88" s="2">
        <v>1</v>
      </c>
      <c r="C88" s="1" t="s">
        <v>15</v>
      </c>
      <c r="D88" s="1">
        <v>5</v>
      </c>
      <c r="E88" s="1" t="s">
        <v>16</v>
      </c>
      <c r="F88" s="1" t="s">
        <v>17</v>
      </c>
      <c r="G88" s="5">
        <v>1700</v>
      </c>
      <c r="H88" s="6">
        <v>42185</v>
      </c>
    </row>
    <row r="89" spans="2:8" ht="18.600000000000001" customHeight="1" x14ac:dyDescent="0.2">
      <c r="B89" s="2">
        <v>2</v>
      </c>
      <c r="C89" s="1" t="s">
        <v>18</v>
      </c>
      <c r="D89" s="1">
        <f>6+17</f>
        <v>23</v>
      </c>
      <c r="E89" s="1" t="s">
        <v>19</v>
      </c>
      <c r="F89" s="1" t="s">
        <v>11</v>
      </c>
      <c r="G89" s="5">
        <f>6678.21-G88+1826.53</f>
        <v>6804.74</v>
      </c>
      <c r="H89" s="6">
        <v>42185</v>
      </c>
    </row>
    <row r="90" spans="2:8" ht="23.1" customHeight="1" x14ac:dyDescent="0.2">
      <c r="B90" s="2">
        <v>3</v>
      </c>
      <c r="C90" s="1" t="s">
        <v>85</v>
      </c>
      <c r="D90" s="1">
        <v>3</v>
      </c>
      <c r="E90" s="1" t="s">
        <v>48</v>
      </c>
      <c r="F90" s="1" t="s">
        <v>11</v>
      </c>
      <c r="G90" s="5">
        <f>408+22+309</f>
        <v>739</v>
      </c>
      <c r="H90" s="6">
        <v>42156</v>
      </c>
    </row>
    <row r="91" spans="2:8" x14ac:dyDescent="0.2">
      <c r="B91" s="2">
        <v>4</v>
      </c>
      <c r="C91" s="1" t="s">
        <v>86</v>
      </c>
      <c r="D91" s="1">
        <v>2</v>
      </c>
      <c r="E91" s="1" t="s">
        <v>64</v>
      </c>
      <c r="F91" s="1" t="s">
        <v>26</v>
      </c>
      <c r="G91" s="5">
        <f>467+2136.24</f>
        <v>2603.2399999999998</v>
      </c>
      <c r="H91" s="6">
        <v>42174</v>
      </c>
    </row>
    <row r="92" spans="2:8" x14ac:dyDescent="0.2">
      <c r="B92" s="2">
        <v>5</v>
      </c>
      <c r="C92" s="1" t="s">
        <v>87</v>
      </c>
      <c r="D92" s="1">
        <v>1</v>
      </c>
      <c r="E92" s="2" t="s">
        <v>88</v>
      </c>
      <c r="F92" s="2" t="s">
        <v>14</v>
      </c>
      <c r="G92" s="20">
        <v>12000</v>
      </c>
      <c r="H92" s="21">
        <v>42156</v>
      </c>
    </row>
    <row r="93" spans="2:8" x14ac:dyDescent="0.2">
      <c r="B93" s="2">
        <v>6</v>
      </c>
      <c r="C93" s="1" t="s">
        <v>89</v>
      </c>
      <c r="D93" s="1">
        <v>1</v>
      </c>
      <c r="E93" s="1" t="s">
        <v>90</v>
      </c>
      <c r="F93" s="1" t="s">
        <v>91</v>
      </c>
      <c r="G93" s="20">
        <v>4075.63</v>
      </c>
      <c r="H93" s="21">
        <v>42159</v>
      </c>
    </row>
    <row r="94" spans="2:8" x14ac:dyDescent="0.2">
      <c r="B94" s="2">
        <v>7</v>
      </c>
      <c r="C94" s="1" t="s">
        <v>82</v>
      </c>
      <c r="D94" s="1">
        <v>1</v>
      </c>
      <c r="E94" s="2" t="s">
        <v>92</v>
      </c>
      <c r="F94" s="2" t="s">
        <v>14</v>
      </c>
      <c r="G94" s="20">
        <v>5404.4</v>
      </c>
      <c r="H94" s="21">
        <v>42159</v>
      </c>
    </row>
    <row r="95" spans="2:8" x14ac:dyDescent="0.2">
      <c r="B95" s="2">
        <v>8</v>
      </c>
      <c r="C95" s="1" t="s">
        <v>93</v>
      </c>
      <c r="D95" s="1">
        <v>2</v>
      </c>
      <c r="E95" s="2" t="s">
        <v>35</v>
      </c>
      <c r="F95" s="2" t="s">
        <v>26</v>
      </c>
      <c r="G95" s="20">
        <v>36207</v>
      </c>
      <c r="H95" s="21">
        <v>42181</v>
      </c>
    </row>
    <row r="96" spans="2:8" hidden="1" x14ac:dyDescent="0.2">
      <c r="B96" s="2"/>
      <c r="C96" s="1"/>
      <c r="D96" s="1"/>
      <c r="E96" s="1"/>
      <c r="F96" s="1"/>
      <c r="G96" s="20"/>
      <c r="H96" s="21"/>
    </row>
    <row r="97" spans="2:8" hidden="1" x14ac:dyDescent="0.2">
      <c r="B97" s="2"/>
      <c r="C97" s="1"/>
      <c r="D97" s="1"/>
      <c r="E97" s="2"/>
      <c r="F97" s="2"/>
      <c r="G97" s="20"/>
      <c r="H97" s="21"/>
    </row>
    <row r="98" spans="2:8" hidden="1" x14ac:dyDescent="0.2">
      <c r="B98" s="2"/>
      <c r="C98" s="1"/>
      <c r="D98" s="1"/>
      <c r="E98" s="1"/>
      <c r="F98" s="1"/>
      <c r="G98" s="20"/>
      <c r="H98" s="21"/>
    </row>
    <row r="99" spans="2:8" hidden="1" x14ac:dyDescent="0.2">
      <c r="B99" s="2"/>
      <c r="C99" s="1"/>
      <c r="D99" s="1"/>
      <c r="E99" s="2"/>
      <c r="F99" s="2"/>
      <c r="G99" s="20"/>
      <c r="H99" s="21"/>
    </row>
    <row r="100" spans="2:8" hidden="1" x14ac:dyDescent="0.2">
      <c r="B100" s="2"/>
      <c r="C100" s="1"/>
      <c r="D100" s="1"/>
      <c r="E100" s="2"/>
      <c r="F100" s="2"/>
      <c r="G100" s="20"/>
      <c r="H100" s="21"/>
    </row>
    <row r="101" spans="2:8" hidden="1" x14ac:dyDescent="0.2">
      <c r="B101" s="2"/>
      <c r="C101" s="1"/>
      <c r="D101" s="1"/>
      <c r="E101" s="2"/>
      <c r="F101" s="2"/>
      <c r="G101" s="20"/>
      <c r="H101" s="21"/>
    </row>
    <row r="102" spans="2:8" hidden="1" x14ac:dyDescent="0.2">
      <c r="B102" s="2"/>
      <c r="C102" s="1"/>
      <c r="D102" s="1"/>
      <c r="E102" s="1"/>
      <c r="F102" s="1"/>
      <c r="G102" s="20"/>
      <c r="H102" s="21"/>
    </row>
    <row r="103" spans="2:8" hidden="1" x14ac:dyDescent="0.2">
      <c r="B103" s="2"/>
      <c r="C103" s="1"/>
      <c r="D103" s="1"/>
      <c r="E103" s="2"/>
      <c r="F103" s="2"/>
      <c r="G103" s="20"/>
      <c r="H103" s="21"/>
    </row>
    <row r="104" spans="2:8" hidden="1" x14ac:dyDescent="0.2">
      <c r="B104" s="2"/>
      <c r="C104" s="1"/>
      <c r="D104" s="1"/>
      <c r="E104" s="1"/>
      <c r="F104" s="1"/>
      <c r="G104" s="20"/>
      <c r="H104" s="21"/>
    </row>
    <row r="105" spans="2:8" hidden="1" x14ac:dyDescent="0.2">
      <c r="B105" s="2"/>
      <c r="C105" s="1"/>
      <c r="D105" s="1">
        <f>D88+D89+D90+D91+D92+D93+D94+D95+D96+D97+D98+D99+D100+D101+D102</f>
        <v>38</v>
      </c>
      <c r="E105" s="1"/>
      <c r="F105" s="1" t="s">
        <v>27</v>
      </c>
      <c r="G105" s="20">
        <f>G88+G89+G90+G91+G92+G93+G94+G95+G96+G97+G98+G99+G100+G101+G102+G103+G104</f>
        <v>69534.010000000009</v>
      </c>
      <c r="H105" s="21"/>
    </row>
    <row r="106" spans="2:8" x14ac:dyDescent="0.2">
      <c r="B106" s="2"/>
      <c r="C106" s="1" t="s">
        <v>94</v>
      </c>
      <c r="D106" s="1">
        <f>D105+D85+D70</f>
        <v>100</v>
      </c>
      <c r="E106" s="1"/>
      <c r="F106" s="1"/>
      <c r="G106" s="20">
        <f>G105+G85+G70</f>
        <v>120418.57</v>
      </c>
      <c r="H106" s="21"/>
    </row>
    <row r="107" spans="2:8" x14ac:dyDescent="0.2">
      <c r="B107" s="2"/>
      <c r="C107" s="1" t="s">
        <v>95</v>
      </c>
      <c r="D107" s="1">
        <f>D106+D51</f>
        <v>185</v>
      </c>
      <c r="E107" s="1"/>
      <c r="F107" s="1"/>
      <c r="G107" s="20">
        <f>G106+G51</f>
        <v>230698.36000000002</v>
      </c>
      <c r="H107" s="21"/>
    </row>
    <row r="108" spans="2:8" ht="246.2" customHeight="1" x14ac:dyDescent="0.2">
      <c r="B108" s="7"/>
      <c r="C108" s="8"/>
      <c r="D108" s="8"/>
      <c r="E108" s="8"/>
      <c r="F108" s="8"/>
      <c r="G108" s="22"/>
      <c r="H108" s="23"/>
    </row>
    <row r="109" spans="2:8" x14ac:dyDescent="0.2">
      <c r="B109" s="2"/>
      <c r="C109" s="3" t="s">
        <v>96</v>
      </c>
      <c r="D109" s="3"/>
      <c r="E109" s="24"/>
      <c r="F109" s="24"/>
      <c r="G109" s="25"/>
      <c r="H109" s="26"/>
    </row>
    <row r="110" spans="2:8" ht="22.5" x14ac:dyDescent="0.2">
      <c r="B110" s="2">
        <v>1</v>
      </c>
      <c r="C110" s="1" t="s">
        <v>15</v>
      </c>
      <c r="D110" s="1">
        <v>1</v>
      </c>
      <c r="E110" s="1" t="s">
        <v>16</v>
      </c>
      <c r="F110" s="1" t="s">
        <v>17</v>
      </c>
      <c r="G110" s="20">
        <v>300</v>
      </c>
      <c r="H110" s="21">
        <v>42215</v>
      </c>
    </row>
    <row r="111" spans="2:8" x14ac:dyDescent="0.2">
      <c r="B111" s="2">
        <v>2</v>
      </c>
      <c r="C111" s="1" t="s">
        <v>18</v>
      </c>
      <c r="D111" s="1">
        <v>17</v>
      </c>
      <c r="E111" s="1" t="s">
        <v>19</v>
      </c>
      <c r="F111" s="1" t="s">
        <v>11</v>
      </c>
      <c r="G111" s="20">
        <f>6949.41-G110-G112</f>
        <v>5649.57</v>
      </c>
      <c r="H111" s="21">
        <v>42215</v>
      </c>
    </row>
    <row r="112" spans="2:8" x14ac:dyDescent="0.2">
      <c r="B112" s="2">
        <v>3</v>
      </c>
      <c r="C112" s="1" t="s">
        <v>18</v>
      </c>
      <c r="D112" s="1">
        <v>2</v>
      </c>
      <c r="E112" s="1" t="s">
        <v>97</v>
      </c>
      <c r="F112" s="1" t="s">
        <v>11</v>
      </c>
      <c r="G112" s="20">
        <f>499.92+499.92</f>
        <v>999.84</v>
      </c>
      <c r="H112" s="21">
        <v>42215</v>
      </c>
    </row>
    <row r="113" spans="2:8" x14ac:dyDescent="0.2">
      <c r="B113" s="2">
        <v>4</v>
      </c>
      <c r="C113" s="1" t="s">
        <v>98</v>
      </c>
      <c r="D113" s="1">
        <v>1</v>
      </c>
      <c r="E113" s="1" t="s">
        <v>43</v>
      </c>
      <c r="F113" s="1" t="s">
        <v>26</v>
      </c>
      <c r="G113" s="20">
        <v>400</v>
      </c>
      <c r="H113" s="21">
        <v>42215</v>
      </c>
    </row>
    <row r="114" spans="2:8" x14ac:dyDescent="0.2">
      <c r="B114" s="2">
        <v>5</v>
      </c>
      <c r="C114" s="1" t="s">
        <v>39</v>
      </c>
      <c r="D114" s="1">
        <v>3</v>
      </c>
      <c r="E114" s="2" t="s">
        <v>81</v>
      </c>
      <c r="F114" s="2" t="s">
        <v>11</v>
      </c>
      <c r="G114" s="20">
        <v>3276</v>
      </c>
      <c r="H114" s="21">
        <v>42198</v>
      </c>
    </row>
    <row r="115" spans="2:8" x14ac:dyDescent="0.2">
      <c r="B115" s="2">
        <v>6</v>
      </c>
      <c r="C115" s="1" t="s">
        <v>22</v>
      </c>
      <c r="D115" s="4">
        <v>2</v>
      </c>
      <c r="E115" s="1" t="s">
        <v>23</v>
      </c>
      <c r="F115" s="1" t="s">
        <v>11</v>
      </c>
      <c r="G115" s="20">
        <v>1951</v>
      </c>
      <c r="H115" s="21">
        <v>42198</v>
      </c>
    </row>
    <row r="116" spans="2:8" hidden="1" x14ac:dyDescent="0.2">
      <c r="B116" s="2">
        <v>8</v>
      </c>
      <c r="C116" s="1" t="s">
        <v>99</v>
      </c>
      <c r="D116" s="1"/>
      <c r="E116" s="1" t="s">
        <v>33</v>
      </c>
      <c r="F116" s="1" t="s">
        <v>11</v>
      </c>
      <c r="G116" s="20"/>
      <c r="H116" s="21"/>
    </row>
    <row r="117" spans="2:8" hidden="1" x14ac:dyDescent="0.2">
      <c r="B117" s="2">
        <v>9</v>
      </c>
      <c r="C117" s="1" t="s">
        <v>100</v>
      </c>
      <c r="D117" s="1"/>
      <c r="E117" s="15" t="s">
        <v>41</v>
      </c>
      <c r="F117" s="15" t="s">
        <v>26</v>
      </c>
      <c r="G117" s="20"/>
      <c r="H117" s="21"/>
    </row>
    <row r="118" spans="2:8" ht="22.5" x14ac:dyDescent="0.2">
      <c r="B118" s="2">
        <v>7</v>
      </c>
      <c r="C118" s="1" t="s">
        <v>101</v>
      </c>
      <c r="D118" s="1">
        <v>2</v>
      </c>
      <c r="E118" s="1" t="s">
        <v>48</v>
      </c>
      <c r="F118" s="1" t="s">
        <v>11</v>
      </c>
      <c r="G118" s="20">
        <f>1300+208</f>
        <v>1508</v>
      </c>
      <c r="H118" s="21">
        <v>42209</v>
      </c>
    </row>
    <row r="119" spans="2:8" hidden="1" x14ac:dyDescent="0.2">
      <c r="B119" s="2">
        <v>5</v>
      </c>
      <c r="C119" s="1"/>
      <c r="D119" s="1"/>
      <c r="E119" s="1"/>
      <c r="F119" s="1" t="s">
        <v>14</v>
      </c>
      <c r="G119" s="20"/>
      <c r="H119" s="21"/>
    </row>
    <row r="120" spans="2:8" hidden="1" x14ac:dyDescent="0.2">
      <c r="B120" s="2"/>
      <c r="C120" s="1" t="s">
        <v>102</v>
      </c>
      <c r="D120" s="1"/>
      <c r="E120" s="1" t="s">
        <v>64</v>
      </c>
      <c r="F120" s="1" t="s">
        <v>11</v>
      </c>
      <c r="G120" s="20"/>
      <c r="H120" s="21"/>
    </row>
    <row r="121" spans="2:8" hidden="1" x14ac:dyDescent="0.2">
      <c r="B121" s="2"/>
      <c r="C121" s="1" t="s">
        <v>103</v>
      </c>
      <c r="D121" s="1"/>
      <c r="E121" s="1" t="s">
        <v>104</v>
      </c>
      <c r="F121" s="1" t="s">
        <v>26</v>
      </c>
      <c r="G121" s="20"/>
      <c r="H121" s="21"/>
    </row>
    <row r="122" spans="2:8" hidden="1" x14ac:dyDescent="0.2">
      <c r="B122" s="2"/>
      <c r="C122" s="1" t="s">
        <v>93</v>
      </c>
      <c r="D122" s="1"/>
      <c r="E122" s="1" t="s">
        <v>105</v>
      </c>
      <c r="F122" s="1" t="s">
        <v>26</v>
      </c>
      <c r="G122" s="20"/>
      <c r="H122" s="21"/>
    </row>
    <row r="123" spans="2:8" ht="27.6" customHeight="1" x14ac:dyDescent="0.2">
      <c r="B123" s="2"/>
      <c r="C123" s="1"/>
      <c r="D123" s="1">
        <f>D110+D111+D112+D113+D114+D115+D116+D117+D118+D119+D120+D121+D122</f>
        <v>28</v>
      </c>
      <c r="E123" s="1"/>
      <c r="F123" s="1" t="s">
        <v>27</v>
      </c>
      <c r="G123" s="20">
        <f>G110+G111+G112+G113+G114+G115+G116+G117+G118+G119+G120+G121+G122</f>
        <v>14084.41</v>
      </c>
      <c r="H123" s="21"/>
    </row>
    <row r="124" spans="2:8" ht="268.7" customHeight="1" x14ac:dyDescent="0.2">
      <c r="B124" s="7"/>
      <c r="C124" s="8"/>
      <c r="D124" s="8"/>
      <c r="E124" s="8"/>
      <c r="F124" s="8"/>
      <c r="G124" s="22"/>
      <c r="H124" s="23"/>
    </row>
    <row r="125" spans="2:8" x14ac:dyDescent="0.2">
      <c r="B125" s="2"/>
      <c r="C125" s="3" t="s">
        <v>106</v>
      </c>
      <c r="D125" s="3"/>
      <c r="E125" s="24"/>
      <c r="F125" s="24"/>
      <c r="G125" s="25"/>
      <c r="H125" s="26"/>
    </row>
    <row r="126" spans="2:8" x14ac:dyDescent="0.2">
      <c r="B126" s="2">
        <v>1</v>
      </c>
      <c r="C126" s="1" t="s">
        <v>107</v>
      </c>
      <c r="D126" s="1">
        <v>1</v>
      </c>
      <c r="E126" s="1" t="s">
        <v>48</v>
      </c>
      <c r="F126" s="1" t="s">
        <v>11</v>
      </c>
      <c r="G126" s="20">
        <v>208</v>
      </c>
      <c r="H126" s="21">
        <v>42234</v>
      </c>
    </row>
    <row r="127" spans="2:8" x14ac:dyDescent="0.2">
      <c r="B127" s="2">
        <v>2</v>
      </c>
      <c r="C127" s="1" t="s">
        <v>108</v>
      </c>
      <c r="D127" s="1">
        <v>1</v>
      </c>
      <c r="E127" s="1" t="s">
        <v>64</v>
      </c>
      <c r="F127" s="1" t="s">
        <v>11</v>
      </c>
      <c r="G127" s="20">
        <v>44.4</v>
      </c>
      <c r="H127" s="21">
        <v>42242</v>
      </c>
    </row>
    <row r="128" spans="2:8" x14ac:dyDescent="0.2">
      <c r="B128" s="2">
        <v>3</v>
      </c>
      <c r="C128" s="1" t="s">
        <v>109</v>
      </c>
      <c r="D128" s="1">
        <v>1</v>
      </c>
      <c r="E128" s="1" t="s">
        <v>110</v>
      </c>
      <c r="F128" s="2" t="s">
        <v>14</v>
      </c>
      <c r="G128" s="20">
        <v>3200</v>
      </c>
      <c r="H128" s="21"/>
    </row>
    <row r="129" spans="2:8" ht="22.5" x14ac:dyDescent="0.2">
      <c r="B129" s="2">
        <v>4</v>
      </c>
      <c r="C129" s="1" t="s">
        <v>111</v>
      </c>
      <c r="D129" s="1">
        <v>1</v>
      </c>
      <c r="E129" s="1" t="s">
        <v>30</v>
      </c>
      <c r="F129" s="1" t="s">
        <v>11</v>
      </c>
      <c r="G129" s="20">
        <v>1820</v>
      </c>
      <c r="H129" s="21">
        <v>42226</v>
      </c>
    </row>
    <row r="130" spans="2:8" x14ac:dyDescent="0.2">
      <c r="B130" s="2">
        <v>5</v>
      </c>
      <c r="C130" s="1" t="s">
        <v>112</v>
      </c>
      <c r="D130" s="1">
        <v>1</v>
      </c>
      <c r="E130" s="1" t="s">
        <v>113</v>
      </c>
      <c r="F130" s="1" t="s">
        <v>11</v>
      </c>
      <c r="G130" s="20">
        <v>280</v>
      </c>
      <c r="H130" s="21">
        <v>42231</v>
      </c>
    </row>
    <row r="131" spans="2:8" ht="22.5" x14ac:dyDescent="0.2">
      <c r="B131" s="2">
        <v>6</v>
      </c>
      <c r="C131" s="1" t="s">
        <v>15</v>
      </c>
      <c r="D131" s="1">
        <v>5</v>
      </c>
      <c r="E131" s="1" t="s">
        <v>16</v>
      </c>
      <c r="F131" s="1" t="s">
        <v>17</v>
      </c>
      <c r="G131" s="20">
        <f>352.42+300+400+400+250</f>
        <v>1702.42</v>
      </c>
      <c r="H131" s="21">
        <v>42247</v>
      </c>
    </row>
    <row r="132" spans="2:8" x14ac:dyDescent="0.2">
      <c r="B132" s="2">
        <v>7</v>
      </c>
      <c r="C132" s="1" t="s">
        <v>18</v>
      </c>
      <c r="D132" s="1">
        <v>16</v>
      </c>
      <c r="E132" s="1" t="s">
        <v>19</v>
      </c>
      <c r="F132" s="1" t="s">
        <v>11</v>
      </c>
      <c r="G132" s="20">
        <f>8342.02-G131</f>
        <v>6639.6</v>
      </c>
      <c r="H132" s="21">
        <v>42247</v>
      </c>
    </row>
    <row r="133" spans="2:8" x14ac:dyDescent="0.2">
      <c r="B133" s="2">
        <v>8</v>
      </c>
      <c r="C133" s="1" t="s">
        <v>93</v>
      </c>
      <c r="D133" s="1">
        <v>1</v>
      </c>
      <c r="E133" s="1" t="s">
        <v>114</v>
      </c>
      <c r="F133" s="1" t="s">
        <v>11</v>
      </c>
      <c r="G133" s="20">
        <v>34420.97</v>
      </c>
      <c r="H133" s="21">
        <v>42230</v>
      </c>
    </row>
    <row r="134" spans="2:8" x14ac:dyDescent="0.2">
      <c r="B134" s="2">
        <v>9</v>
      </c>
      <c r="C134" s="1" t="s">
        <v>115</v>
      </c>
      <c r="D134" s="1">
        <v>1</v>
      </c>
      <c r="E134" s="1" t="s">
        <v>116</v>
      </c>
      <c r="F134" s="1" t="s">
        <v>117</v>
      </c>
      <c r="G134" s="20">
        <v>9721.76</v>
      </c>
      <c r="H134" s="21">
        <v>42222</v>
      </c>
    </row>
    <row r="135" spans="2:8" ht="27.6" customHeight="1" x14ac:dyDescent="0.2">
      <c r="B135" s="2"/>
      <c r="C135" s="1"/>
      <c r="D135" s="1">
        <f>D126+D127+D128+D129+D130+D131+D132+D133+D134</f>
        <v>28</v>
      </c>
      <c r="E135" s="2"/>
      <c r="F135" s="2" t="s">
        <v>27</v>
      </c>
      <c r="G135" s="20">
        <f>G126+G127+G128+G129+G130+G131+G132+G133+G134</f>
        <v>58037.15</v>
      </c>
      <c r="H135" s="21"/>
    </row>
    <row r="136" spans="2:8" ht="249.2" customHeight="1" x14ac:dyDescent="0.2">
      <c r="B136" s="7"/>
      <c r="C136" s="8"/>
      <c r="D136" s="8"/>
      <c r="E136" s="7"/>
      <c r="F136" s="7"/>
      <c r="G136" s="22"/>
      <c r="H136" s="23"/>
    </row>
    <row r="137" spans="2:8" x14ac:dyDescent="0.2">
      <c r="B137" s="2"/>
      <c r="C137" s="3" t="s">
        <v>118</v>
      </c>
      <c r="D137" s="3"/>
      <c r="E137" s="24"/>
      <c r="F137" s="24"/>
      <c r="G137" s="25"/>
      <c r="H137" s="26"/>
    </row>
    <row r="138" spans="2:8" x14ac:dyDescent="0.2">
      <c r="B138" s="2">
        <v>1</v>
      </c>
      <c r="C138" s="1" t="s">
        <v>119</v>
      </c>
      <c r="D138" s="1">
        <v>1</v>
      </c>
      <c r="E138" s="1" t="s">
        <v>120</v>
      </c>
      <c r="F138" s="1" t="s">
        <v>14</v>
      </c>
      <c r="G138" s="5">
        <v>480</v>
      </c>
      <c r="H138" s="21">
        <v>42276</v>
      </c>
    </row>
    <row r="139" spans="2:8" x14ac:dyDescent="0.2">
      <c r="B139" s="2">
        <v>2</v>
      </c>
      <c r="C139" s="1" t="s">
        <v>31</v>
      </c>
      <c r="D139" s="1">
        <v>2</v>
      </c>
      <c r="E139" s="1" t="s">
        <v>10</v>
      </c>
      <c r="F139" s="1" t="s">
        <v>11</v>
      </c>
      <c r="G139" s="20">
        <v>500</v>
      </c>
      <c r="H139" s="21">
        <v>42277</v>
      </c>
    </row>
    <row r="140" spans="2:8" x14ac:dyDescent="0.2">
      <c r="B140" s="2">
        <v>3</v>
      </c>
      <c r="C140" s="1" t="s">
        <v>12</v>
      </c>
      <c r="D140" s="1">
        <v>1</v>
      </c>
      <c r="E140" s="1" t="s">
        <v>120</v>
      </c>
      <c r="F140" s="1" t="s">
        <v>14</v>
      </c>
      <c r="G140" s="20">
        <f>769.03-G138</f>
        <v>289.02999999999997</v>
      </c>
      <c r="H140" s="21">
        <v>42276</v>
      </c>
    </row>
    <row r="141" spans="2:8" x14ac:dyDescent="0.2">
      <c r="B141" s="2">
        <v>4</v>
      </c>
      <c r="C141" s="1" t="s">
        <v>18</v>
      </c>
      <c r="D141" s="1">
        <v>6</v>
      </c>
      <c r="E141" s="1" t="s">
        <v>97</v>
      </c>
      <c r="F141" s="1" t="s">
        <v>11</v>
      </c>
      <c r="G141" s="20">
        <f>1599.76+1499.86</f>
        <v>3099.62</v>
      </c>
      <c r="H141" s="21">
        <v>42275</v>
      </c>
    </row>
    <row r="142" spans="2:8" ht="22.5" x14ac:dyDescent="0.2">
      <c r="B142" s="2">
        <v>5</v>
      </c>
      <c r="C142" s="1" t="s">
        <v>15</v>
      </c>
      <c r="D142" s="1">
        <v>1</v>
      </c>
      <c r="E142" s="1" t="s">
        <v>16</v>
      </c>
      <c r="F142" s="1" t="s">
        <v>17</v>
      </c>
      <c r="G142" s="20">
        <v>500</v>
      </c>
      <c r="H142" s="21">
        <v>42275</v>
      </c>
    </row>
    <row r="143" spans="2:8" x14ac:dyDescent="0.2">
      <c r="B143" s="2">
        <v>6</v>
      </c>
      <c r="C143" s="1" t="s">
        <v>18</v>
      </c>
      <c r="D143" s="1">
        <v>11</v>
      </c>
      <c r="E143" s="1" t="s">
        <v>19</v>
      </c>
      <c r="F143" s="1" t="s">
        <v>11</v>
      </c>
      <c r="G143" s="20">
        <f>5667.82-1599.76</f>
        <v>4068.0599999999995</v>
      </c>
      <c r="H143" s="21">
        <v>42269</v>
      </c>
    </row>
    <row r="144" spans="2:8" x14ac:dyDescent="0.2">
      <c r="B144" s="2">
        <v>7</v>
      </c>
      <c r="C144" s="1" t="s">
        <v>121</v>
      </c>
      <c r="D144" s="1">
        <v>1</v>
      </c>
      <c r="E144" s="1" t="s">
        <v>122</v>
      </c>
      <c r="F144" s="1" t="s">
        <v>14</v>
      </c>
      <c r="G144" s="20">
        <v>700</v>
      </c>
      <c r="H144" s="21">
        <v>42275</v>
      </c>
    </row>
    <row r="145" spans="2:8" x14ac:dyDescent="0.2">
      <c r="B145" s="2">
        <v>8</v>
      </c>
      <c r="C145" s="1" t="s">
        <v>123</v>
      </c>
      <c r="D145" s="1">
        <v>1</v>
      </c>
      <c r="E145" s="1" t="s">
        <v>124</v>
      </c>
      <c r="F145" s="1" t="s">
        <v>14</v>
      </c>
      <c r="G145" s="20">
        <v>1300</v>
      </c>
      <c r="H145" s="21">
        <v>42275</v>
      </c>
    </row>
    <row r="146" spans="2:8" x14ac:dyDescent="0.2">
      <c r="B146" s="2">
        <v>9</v>
      </c>
      <c r="C146" s="1" t="s">
        <v>125</v>
      </c>
      <c r="D146" s="1">
        <v>1</v>
      </c>
      <c r="E146" s="1" t="s">
        <v>30</v>
      </c>
      <c r="F146" s="1" t="s">
        <v>11</v>
      </c>
      <c r="G146" s="20">
        <v>35</v>
      </c>
      <c r="H146" s="21">
        <v>42248</v>
      </c>
    </row>
    <row r="147" spans="2:8" x14ac:dyDescent="0.2">
      <c r="B147" s="2">
        <v>10</v>
      </c>
      <c r="C147" s="1" t="s">
        <v>126</v>
      </c>
      <c r="D147" s="1">
        <v>1</v>
      </c>
      <c r="E147" s="1" t="s">
        <v>127</v>
      </c>
      <c r="F147" s="1" t="s">
        <v>11</v>
      </c>
      <c r="G147" s="20">
        <v>150</v>
      </c>
      <c r="H147" s="21">
        <v>42263</v>
      </c>
    </row>
    <row r="148" spans="2:8" hidden="1" x14ac:dyDescent="0.2">
      <c r="B148" s="2">
        <v>11</v>
      </c>
      <c r="C148" s="1"/>
      <c r="D148" s="1"/>
      <c r="E148" s="1"/>
      <c r="F148" s="1" t="s">
        <v>26</v>
      </c>
      <c r="G148" s="20"/>
      <c r="H148" s="21"/>
    </row>
    <row r="149" spans="2:8" hidden="1" x14ac:dyDescent="0.2">
      <c r="B149" s="2">
        <v>12</v>
      </c>
      <c r="C149" s="1"/>
      <c r="D149" s="1"/>
      <c r="E149" s="1"/>
      <c r="F149" s="1"/>
      <c r="G149" s="5"/>
      <c r="H149" s="21"/>
    </row>
    <row r="150" spans="2:8" ht="14.85" customHeight="1" x14ac:dyDescent="0.2">
      <c r="B150" s="2"/>
      <c r="C150" s="1"/>
      <c r="D150" s="1">
        <f>D138+D139+D140+D141+D142+D143+D144+D145+D146+D147+D148+D149</f>
        <v>26</v>
      </c>
      <c r="E150" s="1"/>
      <c r="F150" s="1" t="s">
        <v>27</v>
      </c>
      <c r="G150" s="20">
        <f>G138+G139+G140+G142+G143+G144+G145+G146+G147+G141+G148+G149</f>
        <v>11121.71</v>
      </c>
      <c r="H150" s="21"/>
    </row>
    <row r="151" spans="2:8" ht="14.85" customHeight="1" x14ac:dyDescent="0.2">
      <c r="B151" s="2"/>
      <c r="C151" s="1"/>
      <c r="D151" s="1">
        <f>D150+D135+D123</f>
        <v>82</v>
      </c>
      <c r="E151" s="1" t="s">
        <v>128</v>
      </c>
      <c r="F151" s="1"/>
      <c r="G151" s="20">
        <f>G150+G135+G123</f>
        <v>83243.27</v>
      </c>
      <c r="H151" s="21"/>
    </row>
    <row r="152" spans="2:8" ht="14.85" customHeight="1" x14ac:dyDescent="0.2">
      <c r="B152" s="2"/>
      <c r="C152" s="1"/>
      <c r="D152" s="1">
        <f>D151+D107</f>
        <v>267</v>
      </c>
      <c r="E152" s="1" t="s">
        <v>129</v>
      </c>
      <c r="F152" s="1"/>
      <c r="G152" s="20">
        <f>G151+G107</f>
        <v>313941.63</v>
      </c>
      <c r="H152" s="21"/>
    </row>
    <row r="153" spans="2:8" ht="226.9" customHeight="1" x14ac:dyDescent="0.2">
      <c r="B153" s="7"/>
      <c r="C153" s="8"/>
      <c r="D153" s="8"/>
      <c r="E153" s="8"/>
      <c r="F153" s="8"/>
      <c r="G153" s="22"/>
      <c r="H153" s="23"/>
    </row>
    <row r="154" spans="2:8" x14ac:dyDescent="0.2">
      <c r="B154" s="2"/>
      <c r="C154" s="3" t="s">
        <v>130</v>
      </c>
      <c r="D154" s="3"/>
      <c r="E154" s="24"/>
      <c r="F154" s="24"/>
      <c r="G154" s="25"/>
      <c r="H154" s="26"/>
    </row>
    <row r="155" spans="2:8" x14ac:dyDescent="0.2">
      <c r="B155" s="2">
        <v>1</v>
      </c>
      <c r="C155" s="1" t="s">
        <v>131</v>
      </c>
      <c r="D155" s="1">
        <v>1</v>
      </c>
      <c r="E155" s="1" t="s">
        <v>132</v>
      </c>
      <c r="F155" s="1" t="s">
        <v>133</v>
      </c>
      <c r="G155" s="20">
        <v>992</v>
      </c>
      <c r="H155" s="21"/>
    </row>
    <row r="156" spans="2:8" x14ac:dyDescent="0.2">
      <c r="B156" s="2">
        <v>2</v>
      </c>
      <c r="C156" s="1" t="s">
        <v>134</v>
      </c>
      <c r="D156" s="1">
        <v>1</v>
      </c>
      <c r="E156" s="1" t="s">
        <v>135</v>
      </c>
      <c r="F156" s="1" t="s">
        <v>11</v>
      </c>
      <c r="G156" s="20">
        <v>135</v>
      </c>
      <c r="H156" s="21"/>
    </row>
    <row r="157" spans="2:8" ht="22.5" x14ac:dyDescent="0.2">
      <c r="B157" s="2">
        <v>3</v>
      </c>
      <c r="C157" s="1" t="s">
        <v>136</v>
      </c>
      <c r="D157" s="1">
        <v>3</v>
      </c>
      <c r="E157" s="1" t="s">
        <v>33</v>
      </c>
      <c r="F157" s="1" t="s">
        <v>11</v>
      </c>
      <c r="G157" s="20">
        <f>4683+1489+280</f>
        <v>6452</v>
      </c>
      <c r="H157" s="21"/>
    </row>
    <row r="158" spans="2:8" x14ac:dyDescent="0.2">
      <c r="B158" s="2">
        <v>4</v>
      </c>
      <c r="C158" s="1" t="s">
        <v>137</v>
      </c>
      <c r="D158" s="1">
        <v>1</v>
      </c>
      <c r="E158" s="2" t="s">
        <v>138</v>
      </c>
      <c r="F158" s="1" t="s">
        <v>11</v>
      </c>
      <c r="G158" s="20">
        <v>365</v>
      </c>
      <c r="H158" s="21"/>
    </row>
    <row r="159" spans="2:8" x14ac:dyDescent="0.2">
      <c r="B159" s="2">
        <v>5</v>
      </c>
      <c r="C159" s="1" t="s">
        <v>18</v>
      </c>
      <c r="D159" s="1">
        <f>2+2</f>
        <v>4</v>
      </c>
      <c r="E159" s="1" t="s">
        <v>19</v>
      </c>
      <c r="F159" s="1" t="s">
        <v>11</v>
      </c>
      <c r="G159" s="20">
        <f>500+999.86+500.28+499.9</f>
        <v>2500.04</v>
      </c>
      <c r="H159" s="21"/>
    </row>
    <row r="160" spans="2:8" x14ac:dyDescent="0.2">
      <c r="B160" s="2">
        <v>6</v>
      </c>
      <c r="C160" s="1" t="s">
        <v>18</v>
      </c>
      <c r="D160" s="1">
        <f>1+2+1</f>
        <v>4</v>
      </c>
      <c r="E160" s="1" t="s">
        <v>97</v>
      </c>
      <c r="F160" s="1" t="s">
        <v>11</v>
      </c>
      <c r="G160" s="20">
        <f>1000+1000+499.83+499.83</f>
        <v>2999.66</v>
      </c>
      <c r="H160" s="21"/>
    </row>
    <row r="161" spans="2:8" ht="22.5" x14ac:dyDescent="0.2">
      <c r="B161" s="2">
        <v>7</v>
      </c>
      <c r="C161" s="1" t="s">
        <v>15</v>
      </c>
      <c r="D161" s="1"/>
      <c r="E161" s="1" t="s">
        <v>16</v>
      </c>
      <c r="F161" s="1" t="s">
        <v>17</v>
      </c>
      <c r="G161" s="20"/>
      <c r="H161" s="21"/>
    </row>
    <row r="162" spans="2:8" x14ac:dyDescent="0.2">
      <c r="B162" s="2">
        <v>8</v>
      </c>
      <c r="C162" s="1" t="s">
        <v>31</v>
      </c>
      <c r="D162" s="1">
        <v>1</v>
      </c>
      <c r="E162" s="1" t="s">
        <v>139</v>
      </c>
      <c r="F162" s="1" t="s">
        <v>11</v>
      </c>
      <c r="G162" s="20">
        <v>250</v>
      </c>
      <c r="H162" s="21"/>
    </row>
    <row r="163" spans="2:8" x14ac:dyDescent="0.2">
      <c r="B163" s="2">
        <v>9</v>
      </c>
      <c r="C163" s="1" t="s">
        <v>140</v>
      </c>
      <c r="D163" s="1">
        <v>2</v>
      </c>
      <c r="E163" s="1" t="s">
        <v>141</v>
      </c>
      <c r="F163" s="1" t="s">
        <v>14</v>
      </c>
      <c r="G163" s="20">
        <f>1024+1169</f>
        <v>2193</v>
      </c>
      <c r="H163" s="21"/>
    </row>
    <row r="164" spans="2:8" x14ac:dyDescent="0.2">
      <c r="B164" s="2">
        <v>10</v>
      </c>
      <c r="C164" s="1" t="s">
        <v>142</v>
      </c>
      <c r="D164" s="1">
        <v>1</v>
      </c>
      <c r="E164" s="1" t="s">
        <v>50</v>
      </c>
      <c r="F164" s="1" t="s">
        <v>26</v>
      </c>
      <c r="G164" s="20">
        <v>90</v>
      </c>
      <c r="H164" s="21"/>
    </row>
    <row r="165" spans="2:8" x14ac:dyDescent="0.2">
      <c r="B165" s="2">
        <v>11</v>
      </c>
      <c r="C165" s="1" t="s">
        <v>143</v>
      </c>
      <c r="D165" s="1">
        <v>1</v>
      </c>
      <c r="E165" s="2" t="s">
        <v>64</v>
      </c>
      <c r="F165" s="2" t="s">
        <v>26</v>
      </c>
      <c r="G165" s="20">
        <v>1928.83</v>
      </c>
      <c r="H165" s="21"/>
    </row>
    <row r="166" spans="2:8" x14ac:dyDescent="0.2">
      <c r="B166" s="2">
        <v>12</v>
      </c>
      <c r="C166" s="1" t="s">
        <v>144</v>
      </c>
      <c r="D166" s="1">
        <v>1</v>
      </c>
      <c r="E166" s="1" t="s">
        <v>145</v>
      </c>
      <c r="F166" s="1" t="s">
        <v>26</v>
      </c>
      <c r="G166" s="27">
        <v>5238</v>
      </c>
      <c r="H166" s="21"/>
    </row>
    <row r="167" spans="2:8" x14ac:dyDescent="0.2">
      <c r="B167" s="2">
        <v>13</v>
      </c>
      <c r="C167" s="1" t="s">
        <v>146</v>
      </c>
      <c r="D167" s="1">
        <v>1</v>
      </c>
      <c r="E167" s="1" t="s">
        <v>35</v>
      </c>
      <c r="F167" s="1" t="s">
        <v>26</v>
      </c>
      <c r="G167" s="27">
        <v>7483</v>
      </c>
      <c r="H167" s="21"/>
    </row>
    <row r="168" spans="2:8" x14ac:dyDescent="0.2">
      <c r="B168" s="2">
        <v>14</v>
      </c>
      <c r="C168" s="1" t="s">
        <v>147</v>
      </c>
      <c r="D168" s="1">
        <v>2</v>
      </c>
      <c r="E168" s="2" t="s">
        <v>23</v>
      </c>
      <c r="F168" s="2" t="s">
        <v>14</v>
      </c>
      <c r="G168" s="20">
        <f>29+11.44+6.73+2.65</f>
        <v>49.82</v>
      </c>
      <c r="H168" s="21"/>
    </row>
    <row r="169" spans="2:8" hidden="1" x14ac:dyDescent="0.2">
      <c r="B169" s="2">
        <v>15</v>
      </c>
      <c r="C169" s="1"/>
      <c r="D169" s="1"/>
      <c r="E169" s="1"/>
      <c r="F169" s="1"/>
      <c r="G169" s="20"/>
      <c r="H169" s="21"/>
    </row>
    <row r="170" spans="2:8" ht="15.6" customHeight="1" x14ac:dyDescent="0.2">
      <c r="B170" s="2"/>
      <c r="C170" s="1"/>
      <c r="D170" s="1">
        <f>D159+D158+D157+D156+D155+D160+D161+D162+D163+D164+D165+D166</f>
        <v>20</v>
      </c>
      <c r="E170" s="2"/>
      <c r="F170" s="2" t="s">
        <v>27</v>
      </c>
      <c r="G170" s="20">
        <f>G155+G156+G157+G158+G159+G160+G161+G162+G163+G164+G165+G166+G167+G168+G169</f>
        <v>30676.35</v>
      </c>
      <c r="H170" s="21"/>
    </row>
    <row r="171" spans="2:8" ht="188.85" customHeight="1" x14ac:dyDescent="0.2">
      <c r="B171" s="7"/>
      <c r="C171" s="8"/>
      <c r="D171" s="8"/>
      <c r="E171" s="7"/>
      <c r="F171" s="7"/>
      <c r="G171" s="22"/>
      <c r="H171" s="23"/>
    </row>
    <row r="172" spans="2:8" x14ac:dyDescent="0.2">
      <c r="B172" s="14"/>
      <c r="C172" s="3" t="s">
        <v>148</v>
      </c>
      <c r="D172" s="3"/>
      <c r="E172" s="24"/>
      <c r="F172" s="24"/>
      <c r="G172" s="25"/>
      <c r="H172" s="26"/>
    </row>
    <row r="173" spans="2:8" x14ac:dyDescent="0.2">
      <c r="B173" s="2">
        <v>1</v>
      </c>
      <c r="C173" s="1" t="s">
        <v>18</v>
      </c>
      <c r="D173" s="1">
        <f>3+2</f>
        <v>5</v>
      </c>
      <c r="E173" s="1" t="s">
        <v>97</v>
      </c>
      <c r="F173" s="1" t="s">
        <v>11</v>
      </c>
      <c r="G173" s="20">
        <f>1999.54+499.71+499.71</f>
        <v>2998.96</v>
      </c>
      <c r="H173" s="21"/>
    </row>
    <row r="174" spans="2:8" ht="22.5" x14ac:dyDescent="0.2">
      <c r="B174" s="2">
        <v>2</v>
      </c>
      <c r="C174" s="1" t="s">
        <v>15</v>
      </c>
      <c r="D174" s="1">
        <v>2</v>
      </c>
      <c r="E174" s="1" t="s">
        <v>16</v>
      </c>
      <c r="F174" s="1" t="s">
        <v>17</v>
      </c>
      <c r="G174" s="20">
        <f>499.93+349.99</f>
        <v>849.92000000000007</v>
      </c>
      <c r="H174" s="21"/>
    </row>
    <row r="175" spans="2:8" x14ac:dyDescent="0.2">
      <c r="B175" s="2">
        <v>3</v>
      </c>
      <c r="C175" s="1" t="s">
        <v>18</v>
      </c>
      <c r="D175" s="1">
        <v>4</v>
      </c>
      <c r="E175" s="1" t="s">
        <v>19</v>
      </c>
      <c r="F175" s="1" t="s">
        <v>11</v>
      </c>
      <c r="G175" s="20">
        <f>500+500+500+1000</f>
        <v>2500</v>
      </c>
      <c r="H175" s="21"/>
    </row>
    <row r="176" spans="2:8" x14ac:dyDescent="0.2">
      <c r="B176" s="2">
        <v>4</v>
      </c>
      <c r="C176" s="1" t="s">
        <v>149</v>
      </c>
      <c r="D176" s="1">
        <v>1</v>
      </c>
      <c r="E176" s="1" t="s">
        <v>150</v>
      </c>
      <c r="F176" s="1" t="s">
        <v>14</v>
      </c>
      <c r="G176" s="20">
        <v>490</v>
      </c>
      <c r="H176" s="21"/>
    </row>
    <row r="177" spans="2:8" x14ac:dyDescent="0.2">
      <c r="B177" s="2">
        <v>5</v>
      </c>
      <c r="C177" s="1" t="s">
        <v>151</v>
      </c>
      <c r="D177" s="1">
        <v>1</v>
      </c>
      <c r="E177" s="1" t="s">
        <v>152</v>
      </c>
      <c r="F177" s="1" t="s">
        <v>11</v>
      </c>
      <c r="G177" s="20">
        <v>50</v>
      </c>
      <c r="H177" s="21"/>
    </row>
    <row r="178" spans="2:8" x14ac:dyDescent="0.2">
      <c r="B178" s="2">
        <v>6</v>
      </c>
      <c r="C178" s="1" t="s">
        <v>31</v>
      </c>
      <c r="D178" s="1">
        <v>1</v>
      </c>
      <c r="E178" s="2" t="s">
        <v>10</v>
      </c>
      <c r="F178" s="2" t="s">
        <v>11</v>
      </c>
      <c r="G178" s="20">
        <v>208</v>
      </c>
      <c r="H178" s="21"/>
    </row>
    <row r="179" spans="2:8" x14ac:dyDescent="0.2">
      <c r="B179" s="2">
        <v>7</v>
      </c>
      <c r="C179" s="1" t="s">
        <v>153</v>
      </c>
      <c r="D179" s="1"/>
      <c r="E179" s="2" t="s">
        <v>154</v>
      </c>
      <c r="F179" s="2" t="s">
        <v>11</v>
      </c>
      <c r="G179" s="20"/>
      <c r="H179" s="21"/>
    </row>
    <row r="180" spans="2:8" ht="22.5" x14ac:dyDescent="0.2">
      <c r="B180" s="2">
        <v>8</v>
      </c>
      <c r="C180" s="1" t="s">
        <v>155</v>
      </c>
      <c r="D180" s="1">
        <v>1</v>
      </c>
      <c r="E180" s="2" t="s">
        <v>135</v>
      </c>
      <c r="F180" s="2" t="s">
        <v>11</v>
      </c>
      <c r="G180" s="20">
        <v>782</v>
      </c>
      <c r="H180" s="21"/>
    </row>
    <row r="181" spans="2:8" x14ac:dyDescent="0.2">
      <c r="B181" s="2">
        <v>9</v>
      </c>
      <c r="C181" s="1" t="s">
        <v>156</v>
      </c>
      <c r="D181" s="1">
        <v>1</v>
      </c>
      <c r="E181" s="1" t="s">
        <v>157</v>
      </c>
      <c r="F181" s="1" t="s">
        <v>14</v>
      </c>
      <c r="G181" s="20">
        <v>4600</v>
      </c>
      <c r="H181" s="21"/>
    </row>
    <row r="182" spans="2:8" x14ac:dyDescent="0.2">
      <c r="B182" s="2">
        <v>10</v>
      </c>
      <c r="C182" s="1" t="s">
        <v>158</v>
      </c>
      <c r="D182" s="1">
        <v>1</v>
      </c>
      <c r="E182" s="1" t="s">
        <v>159</v>
      </c>
      <c r="F182" s="1" t="s">
        <v>26</v>
      </c>
      <c r="G182" s="20">
        <v>900</v>
      </c>
      <c r="H182" s="21"/>
    </row>
    <row r="183" spans="2:8" x14ac:dyDescent="0.2">
      <c r="B183" s="2">
        <v>11</v>
      </c>
      <c r="C183" s="1" t="s">
        <v>160</v>
      </c>
      <c r="D183" s="1">
        <v>1</v>
      </c>
      <c r="E183" s="2" t="s">
        <v>161</v>
      </c>
      <c r="F183" s="2" t="s">
        <v>14</v>
      </c>
      <c r="G183" s="20">
        <v>12680</v>
      </c>
      <c r="H183" s="21"/>
    </row>
    <row r="184" spans="2:8" x14ac:dyDescent="0.2">
      <c r="B184" s="2">
        <v>12</v>
      </c>
      <c r="C184" s="1" t="s">
        <v>162</v>
      </c>
      <c r="D184" s="1">
        <v>1</v>
      </c>
      <c r="E184" s="2" t="s">
        <v>163</v>
      </c>
      <c r="F184" s="2" t="s">
        <v>14</v>
      </c>
      <c r="G184" s="20">
        <v>710</v>
      </c>
      <c r="H184" s="21"/>
    </row>
    <row r="185" spans="2:8" x14ac:dyDescent="0.2">
      <c r="B185" s="2">
        <v>13</v>
      </c>
      <c r="C185" s="1" t="s">
        <v>164</v>
      </c>
      <c r="D185" s="1">
        <v>1</v>
      </c>
      <c r="E185" s="1" t="s">
        <v>165</v>
      </c>
      <c r="F185" s="1" t="s">
        <v>11</v>
      </c>
      <c r="G185" s="20">
        <v>72500</v>
      </c>
      <c r="H185" s="21"/>
    </row>
    <row r="186" spans="2:8" x14ac:dyDescent="0.2">
      <c r="B186" s="2">
        <v>14</v>
      </c>
      <c r="C186" s="1" t="s">
        <v>166</v>
      </c>
      <c r="D186" s="1">
        <v>1</v>
      </c>
      <c r="E186" s="2" t="s">
        <v>167</v>
      </c>
      <c r="F186" s="2" t="s">
        <v>11</v>
      </c>
      <c r="G186" s="20">
        <v>30000</v>
      </c>
      <c r="H186" s="21"/>
    </row>
    <row r="187" spans="2:8" x14ac:dyDescent="0.2">
      <c r="B187" s="2">
        <v>15</v>
      </c>
      <c r="C187" s="1" t="s">
        <v>168</v>
      </c>
      <c r="D187" s="1">
        <v>1</v>
      </c>
      <c r="E187" s="2" t="s">
        <v>169</v>
      </c>
      <c r="F187" s="2" t="s">
        <v>26</v>
      </c>
      <c r="G187" s="27">
        <v>16926</v>
      </c>
      <c r="H187" s="21"/>
    </row>
    <row r="188" spans="2:8" x14ac:dyDescent="0.2">
      <c r="B188" s="2"/>
      <c r="C188" s="1"/>
      <c r="D188" s="1">
        <f>D178+D177+D176+D175+D174+D173+D179+D180+D181+D182+D183+D184+D185+D186+D187</f>
        <v>22</v>
      </c>
      <c r="E188" s="2"/>
      <c r="F188" s="2" t="s">
        <v>27</v>
      </c>
      <c r="G188" s="20">
        <f>G173+G174+G175+G176+G177+G178+G179+G180+G181+G182+G183+G184+G185+G186+G187</f>
        <v>146194.88</v>
      </c>
      <c r="H188" s="21"/>
    </row>
    <row r="189" spans="2:8" ht="176.85" customHeight="1" x14ac:dyDescent="0.2">
      <c r="B189" s="7"/>
      <c r="C189" s="8"/>
      <c r="D189" s="8"/>
      <c r="E189" s="7"/>
      <c r="F189" s="7"/>
      <c r="G189" s="22"/>
      <c r="H189" s="23"/>
    </row>
    <row r="190" spans="2:8" x14ac:dyDescent="0.2">
      <c r="B190" s="2"/>
      <c r="C190" s="3" t="s">
        <v>170</v>
      </c>
      <c r="D190" s="3"/>
      <c r="E190" s="24"/>
      <c r="F190" s="24"/>
      <c r="G190" s="25"/>
      <c r="H190" s="26"/>
    </row>
    <row r="191" spans="2:8" x14ac:dyDescent="0.2">
      <c r="B191" s="2">
        <v>1</v>
      </c>
      <c r="C191" s="1" t="s">
        <v>171</v>
      </c>
      <c r="D191" s="1">
        <v>1</v>
      </c>
      <c r="E191" s="1" t="s">
        <v>172</v>
      </c>
      <c r="F191" s="1" t="s">
        <v>11</v>
      </c>
      <c r="G191" s="20">
        <v>173</v>
      </c>
      <c r="H191" s="21"/>
    </row>
    <row r="192" spans="2:8" ht="22.5" x14ac:dyDescent="0.2">
      <c r="B192" s="2">
        <v>2</v>
      </c>
      <c r="C192" s="1" t="s">
        <v>173</v>
      </c>
      <c r="D192" s="1">
        <f>1+3</f>
        <v>4</v>
      </c>
      <c r="E192" s="2" t="s">
        <v>10</v>
      </c>
      <c r="F192" s="2" t="s">
        <v>11</v>
      </c>
      <c r="G192" s="20">
        <f>215+215+208+400</f>
        <v>1038</v>
      </c>
      <c r="H192" s="21"/>
    </row>
    <row r="193" spans="2:8" x14ac:dyDescent="0.2">
      <c r="B193" s="2">
        <v>3</v>
      </c>
      <c r="C193" s="1" t="s">
        <v>174</v>
      </c>
      <c r="D193" s="1">
        <v>1</v>
      </c>
      <c r="E193" s="1" t="s">
        <v>33</v>
      </c>
      <c r="F193" s="1" t="s">
        <v>11</v>
      </c>
      <c r="G193" s="20">
        <v>285</v>
      </c>
      <c r="H193" s="21"/>
    </row>
    <row r="194" spans="2:8" x14ac:dyDescent="0.2">
      <c r="B194" s="2">
        <v>4</v>
      </c>
      <c r="C194" s="1" t="s">
        <v>175</v>
      </c>
      <c r="D194" s="1">
        <v>1</v>
      </c>
      <c r="E194" s="1" t="s">
        <v>135</v>
      </c>
      <c r="F194" s="1" t="s">
        <v>11</v>
      </c>
      <c r="G194" s="20">
        <v>1110</v>
      </c>
      <c r="H194" s="21"/>
    </row>
    <row r="195" spans="2:8" x14ac:dyDescent="0.2">
      <c r="B195" s="2">
        <v>5</v>
      </c>
      <c r="C195" s="1" t="s">
        <v>108</v>
      </c>
      <c r="D195" s="1">
        <v>1</v>
      </c>
      <c r="E195" s="2" t="s">
        <v>64</v>
      </c>
      <c r="F195" s="2" t="s">
        <v>26</v>
      </c>
      <c r="G195" s="20">
        <v>105</v>
      </c>
      <c r="H195" s="21"/>
    </row>
    <row r="196" spans="2:8" x14ac:dyDescent="0.2">
      <c r="B196" s="2">
        <v>6</v>
      </c>
      <c r="C196" s="1" t="s">
        <v>18</v>
      </c>
      <c r="D196" s="1">
        <v>4</v>
      </c>
      <c r="E196" s="1" t="s">
        <v>19</v>
      </c>
      <c r="F196" s="1" t="s">
        <v>11</v>
      </c>
      <c r="G196" s="20">
        <f>2499.67</f>
        <v>2499.67</v>
      </c>
      <c r="H196" s="21"/>
    </row>
    <row r="197" spans="2:8" x14ac:dyDescent="0.2">
      <c r="B197" s="2">
        <v>7</v>
      </c>
      <c r="C197" s="1" t="s">
        <v>176</v>
      </c>
      <c r="D197" s="1">
        <v>4</v>
      </c>
      <c r="E197" s="1" t="s">
        <v>177</v>
      </c>
      <c r="F197" s="1" t="s">
        <v>14</v>
      </c>
      <c r="G197" s="20">
        <v>16000</v>
      </c>
      <c r="H197" s="21"/>
    </row>
    <row r="198" spans="2:8" x14ac:dyDescent="0.2">
      <c r="B198" s="2">
        <v>8</v>
      </c>
      <c r="C198" s="1" t="s">
        <v>12</v>
      </c>
      <c r="D198" s="1">
        <v>1</v>
      </c>
      <c r="E198" s="1" t="s">
        <v>120</v>
      </c>
      <c r="F198" s="1" t="s">
        <v>14</v>
      </c>
      <c r="G198" s="20">
        <v>836.11</v>
      </c>
      <c r="H198" s="21"/>
    </row>
    <row r="199" spans="2:8" x14ac:dyDescent="0.2">
      <c r="B199" s="2">
        <v>9</v>
      </c>
      <c r="C199" s="1" t="s">
        <v>18</v>
      </c>
      <c r="D199" s="1">
        <f>1+3</f>
        <v>4</v>
      </c>
      <c r="E199" s="1" t="s">
        <v>97</v>
      </c>
      <c r="F199" s="1" t="s">
        <v>11</v>
      </c>
      <c r="G199" s="20">
        <f>999.71+2499.63</f>
        <v>3499.34</v>
      </c>
      <c r="H199" s="21"/>
    </row>
    <row r="200" spans="2:8" x14ac:dyDescent="0.2">
      <c r="B200" s="2">
        <v>10</v>
      </c>
      <c r="C200" s="1" t="s">
        <v>178</v>
      </c>
      <c r="D200" s="1">
        <v>1</v>
      </c>
      <c r="E200" s="1" t="s">
        <v>179</v>
      </c>
      <c r="F200" s="1" t="s">
        <v>26</v>
      </c>
      <c r="G200" s="20">
        <v>500</v>
      </c>
      <c r="H200" s="21"/>
    </row>
    <row r="201" spans="2:8" x14ac:dyDescent="0.2">
      <c r="B201" s="2">
        <v>11</v>
      </c>
      <c r="C201" s="1" t="s">
        <v>180</v>
      </c>
      <c r="D201" s="1">
        <v>1</v>
      </c>
      <c r="E201" s="2" t="s">
        <v>181</v>
      </c>
      <c r="F201" s="2" t="s">
        <v>26</v>
      </c>
      <c r="G201" s="27">
        <v>2995</v>
      </c>
      <c r="H201" s="21"/>
    </row>
    <row r="202" spans="2:8" x14ac:dyDescent="0.2">
      <c r="B202" s="2">
        <v>12</v>
      </c>
      <c r="C202" s="1" t="s">
        <v>168</v>
      </c>
      <c r="D202" s="1">
        <v>1</v>
      </c>
      <c r="E202" s="2" t="s">
        <v>182</v>
      </c>
      <c r="F202" s="2" t="s">
        <v>26</v>
      </c>
      <c r="G202" s="27">
        <v>25008</v>
      </c>
      <c r="H202" s="21"/>
    </row>
    <row r="203" spans="2:8" x14ac:dyDescent="0.2">
      <c r="B203" s="2">
        <v>13</v>
      </c>
      <c r="C203" s="1" t="s">
        <v>183</v>
      </c>
      <c r="D203" s="1">
        <v>1</v>
      </c>
      <c r="E203" s="1" t="s">
        <v>184</v>
      </c>
      <c r="F203" s="1" t="s">
        <v>14</v>
      </c>
      <c r="G203" s="20">
        <v>7415</v>
      </c>
      <c r="H203" s="21"/>
    </row>
    <row r="204" spans="2:8" x14ac:dyDescent="0.2">
      <c r="B204" s="2">
        <v>14</v>
      </c>
      <c r="C204" s="1" t="s">
        <v>164</v>
      </c>
      <c r="D204" s="1">
        <v>1</v>
      </c>
      <c r="E204" s="1" t="s">
        <v>165</v>
      </c>
      <c r="F204" s="1" t="s">
        <v>11</v>
      </c>
      <c r="G204" s="20">
        <v>37000</v>
      </c>
      <c r="H204" s="21"/>
    </row>
    <row r="205" spans="2:8" x14ac:dyDescent="0.2">
      <c r="B205" s="2">
        <v>15</v>
      </c>
      <c r="C205" s="1" t="s">
        <v>185</v>
      </c>
      <c r="D205" s="1">
        <v>2</v>
      </c>
      <c r="E205" s="2" t="s">
        <v>186</v>
      </c>
      <c r="F205" s="2" t="s">
        <v>11</v>
      </c>
      <c r="G205" s="20">
        <f>2975+700</f>
        <v>3675</v>
      </c>
      <c r="H205" s="21"/>
    </row>
    <row r="206" spans="2:8" x14ac:dyDescent="0.2">
      <c r="B206" s="2">
        <v>16</v>
      </c>
      <c r="C206" s="1" t="s">
        <v>187</v>
      </c>
      <c r="D206" s="1">
        <v>1</v>
      </c>
      <c r="E206" s="2" t="s">
        <v>188</v>
      </c>
      <c r="F206" s="2" t="s">
        <v>14</v>
      </c>
      <c r="G206" s="20">
        <v>5000</v>
      </c>
      <c r="H206" s="21"/>
    </row>
    <row r="207" spans="2:8" x14ac:dyDescent="0.2">
      <c r="B207" s="7"/>
      <c r="C207" s="1"/>
      <c r="D207" s="1">
        <f>D192+D193+D194+D195+D196+D197+D198+D199+D200+D201+D191+D202+D203+D205+D204+D206</f>
        <v>29</v>
      </c>
      <c r="E207" s="2"/>
      <c r="F207" s="2" t="s">
        <v>27</v>
      </c>
      <c r="G207" s="20">
        <f>G191+G192+G193+G194+G195+G196+G197+G198+G199+G200+G201+G202+G203+G205+G204+G206</f>
        <v>107139.12</v>
      </c>
      <c r="H207" s="21"/>
    </row>
    <row r="208" spans="2:8" x14ac:dyDescent="0.2">
      <c r="B208" s="7"/>
      <c r="C208" s="8"/>
      <c r="D208" s="8"/>
      <c r="E208" s="7"/>
      <c r="F208" s="7"/>
      <c r="G208" s="22"/>
      <c r="H208" s="23"/>
    </row>
    <row r="209" spans="2:8" x14ac:dyDescent="0.2">
      <c r="C209" s="8"/>
      <c r="D209" s="8"/>
      <c r="E209" s="7"/>
      <c r="F209" s="7"/>
      <c r="G209" s="22"/>
      <c r="H209" s="23"/>
    </row>
    <row r="210" spans="2:8" ht="23.85" customHeight="1" x14ac:dyDescent="0.2">
      <c r="C210" s="28"/>
      <c r="D210" s="28"/>
      <c r="G210" s="29"/>
      <c r="H210" s="30"/>
    </row>
    <row r="211" spans="2:8" ht="103.7" customHeight="1" x14ac:dyDescent="0.2">
      <c r="C211" s="28"/>
      <c r="D211" s="28"/>
      <c r="G211" s="29"/>
      <c r="H211" s="30"/>
    </row>
    <row r="212" spans="2:8" x14ac:dyDescent="0.2">
      <c r="B212" s="2"/>
      <c r="C212" s="3" t="s">
        <v>189</v>
      </c>
      <c r="D212" s="3"/>
      <c r="E212" s="24"/>
      <c r="F212" s="24"/>
      <c r="G212" s="25"/>
      <c r="H212" s="26"/>
    </row>
    <row r="213" spans="2:8" ht="22.5" x14ac:dyDescent="0.2">
      <c r="B213" s="2">
        <v>1</v>
      </c>
      <c r="C213" s="1" t="s">
        <v>190</v>
      </c>
      <c r="D213" s="1">
        <v>1</v>
      </c>
      <c r="E213" s="1" t="s">
        <v>50</v>
      </c>
      <c r="F213" s="1" t="s">
        <v>26</v>
      </c>
      <c r="G213" s="20">
        <v>1246</v>
      </c>
      <c r="H213" s="21"/>
    </row>
    <row r="214" spans="2:8" ht="33.75" x14ac:dyDescent="0.2">
      <c r="B214" s="2">
        <v>2</v>
      </c>
      <c r="C214" s="1" t="s">
        <v>191</v>
      </c>
      <c r="D214" s="1">
        <v>2</v>
      </c>
      <c r="E214" s="2" t="s">
        <v>43</v>
      </c>
      <c r="F214" s="2" t="s">
        <v>11</v>
      </c>
      <c r="G214" s="20">
        <f>1000+1575</f>
        <v>2575</v>
      </c>
      <c r="H214" s="21"/>
    </row>
    <row r="215" spans="2:8" x14ac:dyDescent="0.2">
      <c r="B215" s="2">
        <v>3</v>
      </c>
      <c r="C215" s="1" t="s">
        <v>192</v>
      </c>
      <c r="D215" s="1">
        <v>12</v>
      </c>
      <c r="E215" s="1" t="s">
        <v>193</v>
      </c>
      <c r="F215" s="1" t="s">
        <v>26</v>
      </c>
      <c r="G215" s="20">
        <f>13771+45600</f>
        <v>59371</v>
      </c>
      <c r="H215" s="21"/>
    </row>
    <row r="216" spans="2:8" ht="33.75" x14ac:dyDescent="0.2">
      <c r="B216" s="2">
        <v>4</v>
      </c>
      <c r="C216" s="1" t="s">
        <v>194</v>
      </c>
      <c r="D216" s="1">
        <v>2</v>
      </c>
      <c r="E216" s="1" t="s">
        <v>10</v>
      </c>
      <c r="F216" s="2" t="s">
        <v>11</v>
      </c>
      <c r="G216" s="20">
        <f>399+200</f>
        <v>599</v>
      </c>
      <c r="H216" s="21"/>
    </row>
    <row r="217" spans="2:8" x14ac:dyDescent="0.2">
      <c r="B217" s="2">
        <v>5</v>
      </c>
      <c r="C217" s="1" t="s">
        <v>195</v>
      </c>
      <c r="D217" s="1"/>
      <c r="E217" s="2" t="s">
        <v>196</v>
      </c>
      <c r="F217" s="2" t="s">
        <v>11</v>
      </c>
      <c r="G217" s="20"/>
      <c r="H217" s="21"/>
    </row>
    <row r="218" spans="2:8" x14ac:dyDescent="0.2">
      <c r="B218" s="2">
        <v>6</v>
      </c>
      <c r="C218" s="1" t="s">
        <v>197</v>
      </c>
      <c r="D218" s="1"/>
      <c r="E218" s="1" t="s">
        <v>198</v>
      </c>
      <c r="F218" s="2" t="s">
        <v>11</v>
      </c>
      <c r="G218" s="20"/>
      <c r="H218" s="21"/>
    </row>
    <row r="219" spans="2:8" x14ac:dyDescent="0.2">
      <c r="B219" s="2">
        <v>7</v>
      </c>
      <c r="C219" s="1" t="s">
        <v>199</v>
      </c>
      <c r="D219" s="1">
        <v>1</v>
      </c>
      <c r="E219" s="1" t="s">
        <v>200</v>
      </c>
      <c r="F219" s="2" t="s">
        <v>201</v>
      </c>
      <c r="G219" s="20">
        <f>900+195</f>
        <v>1095</v>
      </c>
      <c r="H219" s="21"/>
    </row>
    <row r="220" spans="2:8" x14ac:dyDescent="0.2">
      <c r="B220" s="2">
        <v>8</v>
      </c>
      <c r="C220" s="1" t="s">
        <v>202</v>
      </c>
      <c r="D220" s="1">
        <v>1</v>
      </c>
      <c r="E220" s="1" t="s">
        <v>33</v>
      </c>
      <c r="F220" s="2" t="s">
        <v>11</v>
      </c>
      <c r="G220" s="20">
        <v>149</v>
      </c>
      <c r="H220" s="21"/>
    </row>
    <row r="221" spans="2:8" ht="22.5" x14ac:dyDescent="0.2">
      <c r="B221" s="2">
        <v>9</v>
      </c>
      <c r="C221" s="1" t="s">
        <v>203</v>
      </c>
      <c r="D221" s="1">
        <v>1</v>
      </c>
      <c r="E221" s="1" t="s">
        <v>135</v>
      </c>
      <c r="F221" s="2" t="s">
        <v>11</v>
      </c>
      <c r="G221" s="20">
        <v>782</v>
      </c>
      <c r="H221" s="21"/>
    </row>
    <row r="222" spans="2:8" x14ac:dyDescent="0.2">
      <c r="B222" s="2">
        <v>10</v>
      </c>
      <c r="C222" s="1" t="s">
        <v>204</v>
      </c>
      <c r="D222" s="1">
        <v>1</v>
      </c>
      <c r="E222" s="1" t="s">
        <v>205</v>
      </c>
      <c r="F222" s="2" t="s">
        <v>11</v>
      </c>
      <c r="G222" s="20">
        <v>2214</v>
      </c>
      <c r="H222" s="21"/>
    </row>
    <row r="223" spans="2:8" ht="22.5" x14ac:dyDescent="0.2">
      <c r="B223" s="2">
        <v>11</v>
      </c>
      <c r="C223" s="1" t="s">
        <v>206</v>
      </c>
      <c r="D223" s="1">
        <v>1</v>
      </c>
      <c r="E223" s="1" t="s">
        <v>207</v>
      </c>
      <c r="F223" s="1" t="s">
        <v>14</v>
      </c>
      <c r="G223" s="20">
        <v>2340</v>
      </c>
      <c r="H223" s="21"/>
    </row>
    <row r="224" spans="2:8" x14ac:dyDescent="0.2">
      <c r="B224" s="2">
        <v>12</v>
      </c>
      <c r="C224" s="1" t="s">
        <v>208</v>
      </c>
      <c r="D224" s="1">
        <v>1</v>
      </c>
      <c r="E224" s="1" t="s">
        <v>23</v>
      </c>
      <c r="F224" s="1" t="s">
        <v>14</v>
      </c>
      <c r="G224" s="20">
        <v>4.2699999999999996</v>
      </c>
      <c r="H224" s="21"/>
    </row>
    <row r="225" spans="2:8" x14ac:dyDescent="0.2">
      <c r="B225" s="2">
        <v>13</v>
      </c>
      <c r="C225" s="1" t="s">
        <v>209</v>
      </c>
      <c r="D225" s="1">
        <v>1</v>
      </c>
      <c r="E225" s="1" t="s">
        <v>181</v>
      </c>
      <c r="F225" s="1" t="s">
        <v>26</v>
      </c>
      <c r="G225" s="27">
        <v>3816</v>
      </c>
      <c r="H225" s="21"/>
    </row>
    <row r="226" spans="2:8" ht="14.85" customHeight="1" x14ac:dyDescent="0.2">
      <c r="B226" s="7"/>
      <c r="C226" s="1"/>
      <c r="D226" s="1">
        <f>D213+D214+D215+D216+D217+D218+D219+D220+D221+D222+D223+D224+D225</f>
        <v>24</v>
      </c>
      <c r="E226" s="2"/>
      <c r="F226" s="2" t="s">
        <v>27</v>
      </c>
      <c r="G226" s="20">
        <f>G213+G214+G215+G216+G218+G217+G219+G220+G221+G222+G223+G224+G225</f>
        <v>74191.27</v>
      </c>
      <c r="H226" s="21"/>
    </row>
    <row r="227" spans="2:8" hidden="1" x14ac:dyDescent="0.2">
      <c r="C227" s="28"/>
      <c r="G227" s="29"/>
      <c r="H227" s="30"/>
    </row>
    <row r="228" spans="2:8" x14ac:dyDescent="0.2">
      <c r="C228" s="28" t="s">
        <v>210</v>
      </c>
      <c r="D228" s="28">
        <f>D226+D207+D188+D170</f>
        <v>95</v>
      </c>
      <c r="G228" s="29">
        <f>G226+G207+G188+G170</f>
        <v>358201.62</v>
      </c>
      <c r="H228" s="30"/>
    </row>
    <row r="229" spans="2:8" x14ac:dyDescent="0.2">
      <c r="C229" s="28" t="s">
        <v>211</v>
      </c>
      <c r="D229" s="28">
        <f>D228+D152</f>
        <v>362</v>
      </c>
      <c r="G229" s="29">
        <f>G228+G152</f>
        <v>672143.25</v>
      </c>
      <c r="H229" s="30"/>
    </row>
    <row r="230" spans="2:8" ht="21.6" customHeight="1" x14ac:dyDescent="0.2">
      <c r="C230" s="28"/>
      <c r="D230" s="28"/>
      <c r="G230" s="29"/>
      <c r="H230" s="30"/>
    </row>
    <row r="231" spans="2:8" x14ac:dyDescent="0.2">
      <c r="C231" s="28"/>
      <c r="D231" s="28"/>
      <c r="G231" s="29"/>
      <c r="H231" s="30"/>
    </row>
    <row r="232" spans="2:8" x14ac:dyDescent="0.2">
      <c r="C232" s="28"/>
      <c r="D232" s="28"/>
      <c r="G232" s="29"/>
      <c r="H232" s="30"/>
    </row>
    <row r="233" spans="2:8" x14ac:dyDescent="0.2">
      <c r="C233" s="28"/>
      <c r="D233" s="28"/>
      <c r="G233" s="29"/>
      <c r="H233" s="30"/>
    </row>
    <row r="234" spans="2:8" x14ac:dyDescent="0.2">
      <c r="C234" s="28"/>
      <c r="D234" s="28"/>
      <c r="G234" s="29"/>
      <c r="H234" s="30"/>
    </row>
    <row r="235" spans="2:8" x14ac:dyDescent="0.2">
      <c r="C235" s="28"/>
      <c r="D235" s="28"/>
      <c r="G235" s="29"/>
      <c r="H235" s="30"/>
    </row>
    <row r="236" spans="2:8" x14ac:dyDescent="0.2">
      <c r="C236" s="28"/>
      <c r="D236" s="28"/>
      <c r="G236" s="29"/>
      <c r="H236" s="30"/>
    </row>
    <row r="237" spans="2:8" x14ac:dyDescent="0.2">
      <c r="C237" s="28"/>
      <c r="D237" s="28"/>
      <c r="G237" s="29"/>
      <c r="H237" s="30"/>
    </row>
    <row r="238" spans="2:8" x14ac:dyDescent="0.2">
      <c r="C238" s="28"/>
      <c r="D238" s="28"/>
      <c r="G238" s="29"/>
      <c r="H238" s="30"/>
    </row>
    <row r="239" spans="2:8" x14ac:dyDescent="0.2">
      <c r="C239" s="28"/>
      <c r="D239" s="28"/>
      <c r="G239" s="29"/>
      <c r="H239" s="30"/>
    </row>
    <row r="240" spans="2:8" x14ac:dyDescent="0.2">
      <c r="C240" s="28"/>
      <c r="D240" s="28"/>
      <c r="G240" s="29"/>
      <c r="H240" s="30"/>
    </row>
    <row r="241" spans="3:8" x14ac:dyDescent="0.2">
      <c r="C241" s="28"/>
      <c r="D241" s="28"/>
      <c r="G241" s="29"/>
      <c r="H241" s="30"/>
    </row>
    <row r="242" spans="3:8" x14ac:dyDescent="0.2">
      <c r="C242" s="28"/>
      <c r="D242" s="28"/>
      <c r="G242" s="29"/>
      <c r="H242" s="30"/>
    </row>
    <row r="243" spans="3:8" ht="12.6" customHeight="1" x14ac:dyDescent="0.2">
      <c r="C243" s="28"/>
      <c r="D243" s="28"/>
      <c r="E243" s="28" t="s">
        <v>212</v>
      </c>
      <c r="G243" s="29"/>
      <c r="H243" s="30"/>
    </row>
    <row r="244" spans="3:8" ht="12.6" customHeight="1" x14ac:dyDescent="0.2">
      <c r="C244" s="28"/>
      <c r="D244" s="28"/>
      <c r="G244" s="29"/>
      <c r="H244" s="30"/>
    </row>
    <row r="245" spans="3:8" ht="12.6" customHeight="1" x14ac:dyDescent="0.2">
      <c r="C245" s="28"/>
      <c r="D245" s="28"/>
      <c r="G245" s="29"/>
      <c r="H245" s="30"/>
    </row>
    <row r="246" spans="3:8" ht="12.6" customHeight="1" x14ac:dyDescent="0.2">
      <c r="C246" s="28"/>
      <c r="D246" s="28"/>
      <c r="G246" s="29"/>
      <c r="H246" s="30"/>
    </row>
    <row r="247" spans="3:8" ht="12.6" customHeight="1" x14ac:dyDescent="0.2">
      <c r="C247" s="28"/>
      <c r="D247" s="28"/>
      <c r="G247" s="29"/>
      <c r="H247" s="30"/>
    </row>
    <row r="248" spans="3:8" ht="12.6" customHeight="1" x14ac:dyDescent="0.2">
      <c r="C248" s="28"/>
      <c r="D248" s="28"/>
      <c r="G248" s="29"/>
      <c r="H248" s="30"/>
    </row>
    <row r="249" spans="3:8" ht="12.6" customHeight="1" x14ac:dyDescent="0.2">
      <c r="C249" s="28"/>
      <c r="D249" s="28"/>
      <c r="G249" s="29"/>
      <c r="H249" s="30"/>
    </row>
    <row r="250" spans="3:8" ht="12.6" customHeight="1" x14ac:dyDescent="0.2">
      <c r="C250" s="28"/>
      <c r="D250" s="28"/>
      <c r="G250" s="29"/>
      <c r="H250" s="30"/>
    </row>
    <row r="251" spans="3:8" ht="12.6" customHeight="1" x14ac:dyDescent="0.2">
      <c r="C251" s="28"/>
      <c r="D251" s="28"/>
      <c r="G251" s="29"/>
      <c r="H251" s="30"/>
    </row>
    <row r="252" spans="3:8" ht="12.6" customHeight="1" x14ac:dyDescent="0.2">
      <c r="C252" s="28"/>
      <c r="D252" s="28"/>
      <c r="G252" s="29"/>
      <c r="H252" s="30"/>
    </row>
    <row r="253" spans="3:8" ht="12.6" customHeight="1" x14ac:dyDescent="0.2">
      <c r="C253" s="28"/>
      <c r="D253" s="28"/>
      <c r="G253" s="29"/>
      <c r="H253" s="30"/>
    </row>
    <row r="254" spans="3:8" ht="12.6" customHeight="1" x14ac:dyDescent="0.2">
      <c r="C254" s="28"/>
      <c r="D254" s="28"/>
      <c r="G254" s="29"/>
      <c r="H254" s="30"/>
    </row>
    <row r="255" spans="3:8" ht="12.6" customHeight="1" x14ac:dyDescent="0.2">
      <c r="C255" s="28"/>
      <c r="D255" s="28"/>
      <c r="G255" s="29"/>
      <c r="H255" s="30"/>
    </row>
    <row r="256" spans="3:8" ht="12.6" customHeight="1" x14ac:dyDescent="0.2">
      <c r="C256" s="28"/>
      <c r="D256" s="28"/>
      <c r="G256" s="29"/>
      <c r="H256" s="30"/>
    </row>
    <row r="257" spans="3:8" ht="12.6" customHeight="1" x14ac:dyDescent="0.2">
      <c r="C257" s="28"/>
      <c r="D257" s="28"/>
      <c r="G257" s="29"/>
      <c r="H257" s="30"/>
    </row>
    <row r="258" spans="3:8" ht="12.6" customHeight="1" x14ac:dyDescent="0.2">
      <c r="C258" s="28"/>
      <c r="D258" s="28"/>
      <c r="G258" s="29"/>
      <c r="H258" s="30"/>
    </row>
    <row r="259" spans="3:8" ht="12.6" customHeight="1" x14ac:dyDescent="0.2">
      <c r="C259" s="28"/>
      <c r="D259" s="28"/>
      <c r="G259" s="29"/>
      <c r="H259" s="30"/>
    </row>
    <row r="260" spans="3:8" ht="12.6" customHeight="1" x14ac:dyDescent="0.2">
      <c r="C260" s="28"/>
      <c r="D260" s="28"/>
      <c r="G260" s="29"/>
      <c r="H260" s="30"/>
    </row>
    <row r="261" spans="3:8" ht="12.6" customHeight="1" x14ac:dyDescent="0.2">
      <c r="C261" s="28"/>
      <c r="D261" s="28"/>
      <c r="G261" s="29"/>
      <c r="H261" s="30"/>
    </row>
    <row r="262" spans="3:8" ht="12.6" customHeight="1" x14ac:dyDescent="0.2">
      <c r="C262" s="28"/>
      <c r="D262" s="28"/>
      <c r="G262" s="29"/>
      <c r="H262" s="30"/>
    </row>
    <row r="263" spans="3:8" ht="12.6" customHeight="1" x14ac:dyDescent="0.2">
      <c r="C263" s="28"/>
      <c r="D263" s="28"/>
      <c r="G263" s="29"/>
      <c r="H263" s="30"/>
    </row>
    <row r="264" spans="3:8" ht="12.6" customHeight="1" x14ac:dyDescent="0.2">
      <c r="C264" s="28"/>
      <c r="D264" s="28"/>
      <c r="G264" s="29"/>
      <c r="H264" s="30"/>
    </row>
    <row r="265" spans="3:8" ht="12.6" customHeight="1" x14ac:dyDescent="0.2">
      <c r="C265" s="28"/>
      <c r="D265" s="28"/>
      <c r="G265" s="29"/>
      <c r="H265" s="30"/>
    </row>
    <row r="266" spans="3:8" ht="12.6" customHeight="1" x14ac:dyDescent="0.2">
      <c r="C266" s="28"/>
      <c r="D266" s="28"/>
      <c r="G266" s="29"/>
      <c r="H266" s="30"/>
    </row>
    <row r="267" spans="3:8" ht="12.6" customHeight="1" x14ac:dyDescent="0.2">
      <c r="C267" s="28"/>
      <c r="D267" s="28"/>
      <c r="G267" s="29"/>
      <c r="H267" s="30"/>
    </row>
    <row r="268" spans="3:8" ht="12.6" customHeight="1" x14ac:dyDescent="0.2">
      <c r="C268" s="28"/>
      <c r="D268" s="28"/>
      <c r="G268" s="29"/>
      <c r="H268" s="30"/>
    </row>
    <row r="269" spans="3:8" ht="12.6" customHeight="1" x14ac:dyDescent="0.2">
      <c r="C269" s="28"/>
      <c r="D269" s="28"/>
      <c r="G269" s="29"/>
      <c r="H269" s="30"/>
    </row>
    <row r="270" spans="3:8" ht="12.6" customHeight="1" x14ac:dyDescent="0.2">
      <c r="C270" s="28"/>
      <c r="D270" s="28"/>
      <c r="G270" s="29"/>
      <c r="H270" s="30"/>
    </row>
    <row r="271" spans="3:8" ht="12.6" customHeight="1" x14ac:dyDescent="0.2">
      <c r="C271" s="28"/>
      <c r="D271" s="28"/>
      <c r="G271" s="29"/>
    </row>
    <row r="272" spans="3:8" ht="12.6" customHeight="1" x14ac:dyDescent="0.2">
      <c r="C272" s="28"/>
      <c r="D272" s="28"/>
      <c r="G272" s="29"/>
    </row>
    <row r="273" spans="3:7" ht="12.6" customHeight="1" x14ac:dyDescent="0.2">
      <c r="C273" s="28"/>
      <c r="D273" s="28"/>
      <c r="G273" s="29"/>
    </row>
    <row r="274" spans="3:7" ht="12.6" customHeight="1" x14ac:dyDescent="0.2">
      <c r="C274" s="28"/>
      <c r="D274" s="28"/>
      <c r="G274" s="29"/>
    </row>
    <row r="275" spans="3:7" ht="12.6" customHeight="1" x14ac:dyDescent="0.2">
      <c r="C275" s="28"/>
      <c r="D275" s="28"/>
      <c r="G275" s="29"/>
    </row>
    <row r="276" spans="3:7" ht="12.6" customHeight="1" x14ac:dyDescent="0.2">
      <c r="C276" s="28"/>
      <c r="D276" s="28"/>
      <c r="G276" s="29"/>
    </row>
    <row r="277" spans="3:7" ht="12.6" customHeight="1" x14ac:dyDescent="0.2">
      <c r="C277" s="28"/>
      <c r="D277" s="28"/>
      <c r="G277" s="29"/>
    </row>
    <row r="278" spans="3:7" ht="12.6" customHeight="1" x14ac:dyDescent="0.2">
      <c r="C278" s="28"/>
      <c r="D278" s="28"/>
      <c r="G278" s="29"/>
    </row>
    <row r="279" spans="3:7" ht="12.6" customHeight="1" x14ac:dyDescent="0.2">
      <c r="C279" s="28"/>
      <c r="D279" s="28"/>
      <c r="G279" s="29"/>
    </row>
    <row r="280" spans="3:7" ht="12.6" customHeight="1" x14ac:dyDescent="0.2">
      <c r="C280" s="28"/>
      <c r="D280" s="28"/>
      <c r="G280" s="29"/>
    </row>
    <row r="281" spans="3:7" ht="12.6" customHeight="1" x14ac:dyDescent="0.2">
      <c r="C281" s="28"/>
      <c r="D281" s="28"/>
      <c r="G281" s="29"/>
    </row>
    <row r="282" spans="3:7" ht="12.6" customHeight="1" x14ac:dyDescent="0.2">
      <c r="C282" s="28"/>
      <c r="D282" s="28"/>
      <c r="G282" s="29"/>
    </row>
    <row r="283" spans="3:7" ht="12.6" customHeight="1" x14ac:dyDescent="0.2">
      <c r="C283" s="28"/>
      <c r="D283" s="28"/>
      <c r="G283" s="29"/>
    </row>
    <row r="284" spans="3:7" ht="12.6" customHeight="1" x14ac:dyDescent="0.2">
      <c r="C284" s="28"/>
      <c r="D284" s="28"/>
      <c r="G284" s="29"/>
    </row>
    <row r="285" spans="3:7" ht="12.6" customHeight="1" x14ac:dyDescent="0.2">
      <c r="C285" s="28"/>
      <c r="D285" s="28"/>
      <c r="G285" s="29"/>
    </row>
    <row r="286" spans="3:7" ht="12.6" customHeight="1" x14ac:dyDescent="0.2">
      <c r="C286" s="28"/>
      <c r="D286" s="28"/>
      <c r="G286" s="29"/>
    </row>
    <row r="287" spans="3:7" ht="12.6" customHeight="1" x14ac:dyDescent="0.2">
      <c r="C287" s="28"/>
      <c r="D287" s="28"/>
      <c r="G287" s="29"/>
    </row>
    <row r="288" spans="3:7" ht="12.6" customHeight="1" x14ac:dyDescent="0.2">
      <c r="C288" s="28"/>
      <c r="D288" s="28"/>
      <c r="G288" s="29"/>
    </row>
    <row r="289" spans="3:7" ht="12.6" customHeight="1" x14ac:dyDescent="0.2">
      <c r="C289" s="28"/>
      <c r="D289" s="28"/>
      <c r="G289" s="29"/>
    </row>
    <row r="290" spans="3:7" ht="12.6" customHeight="1" x14ac:dyDescent="0.2">
      <c r="C290" s="28"/>
      <c r="D290" s="28"/>
      <c r="G290" s="29"/>
    </row>
    <row r="291" spans="3:7" ht="12.6" customHeight="1" x14ac:dyDescent="0.2">
      <c r="C291" s="28"/>
      <c r="D291" s="28"/>
      <c r="G291" s="29"/>
    </row>
    <row r="292" spans="3:7" ht="12.6" customHeight="1" x14ac:dyDescent="0.2">
      <c r="C292" s="28"/>
      <c r="D292" s="28"/>
      <c r="G292" s="29"/>
    </row>
    <row r="293" spans="3:7" ht="12.6" customHeight="1" x14ac:dyDescent="0.2">
      <c r="C293" s="28"/>
      <c r="D293" s="28"/>
      <c r="G293" s="29"/>
    </row>
    <row r="294" spans="3:7" ht="12.6" customHeight="1" x14ac:dyDescent="0.2">
      <c r="C294" s="28"/>
      <c r="D294" s="28"/>
      <c r="G294" s="29"/>
    </row>
    <row r="295" spans="3:7" ht="12.6" customHeight="1" x14ac:dyDescent="0.2">
      <c r="C295" s="28"/>
      <c r="D295" s="28"/>
      <c r="G295" s="29"/>
    </row>
    <row r="296" spans="3:7" ht="12.6" customHeight="1" x14ac:dyDescent="0.2">
      <c r="C296" s="28"/>
      <c r="D296" s="28"/>
      <c r="G296" s="29"/>
    </row>
    <row r="297" spans="3:7" ht="12.6" customHeight="1" x14ac:dyDescent="0.2">
      <c r="C297" s="28"/>
      <c r="D297" s="28"/>
      <c r="G297" s="29"/>
    </row>
    <row r="298" spans="3:7" ht="12.6" customHeight="1" x14ac:dyDescent="0.2">
      <c r="G298" s="29"/>
    </row>
    <row r="299" spans="3:7" ht="12.6" customHeight="1" x14ac:dyDescent="0.2">
      <c r="G299" s="29"/>
    </row>
    <row r="300" spans="3:7" ht="12.6" customHeight="1" x14ac:dyDescent="0.2">
      <c r="G300" s="29"/>
    </row>
    <row r="301" spans="3:7" ht="12.6" customHeight="1" x14ac:dyDescent="0.2">
      <c r="G301" s="29"/>
    </row>
    <row r="302" spans="3:7" ht="12.6" customHeight="1" x14ac:dyDescent="0.2">
      <c r="G302" s="29"/>
    </row>
    <row r="303" spans="3:7" ht="12.6" customHeight="1" x14ac:dyDescent="0.2">
      <c r="G303" s="29"/>
    </row>
    <row r="304" spans="3:7" ht="12.6" customHeight="1" x14ac:dyDescent="0.2">
      <c r="G304" s="29"/>
    </row>
    <row r="305" spans="7:7" ht="12.6" customHeight="1" x14ac:dyDescent="0.2">
      <c r="G305" s="29"/>
    </row>
    <row r="306" spans="7:7" ht="12.6" customHeight="1" x14ac:dyDescent="0.2">
      <c r="G306" s="29"/>
    </row>
    <row r="307" spans="7:7" ht="12.6" customHeight="1" x14ac:dyDescent="0.2">
      <c r="G307" s="29"/>
    </row>
    <row r="308" spans="7:7" ht="12.6" customHeight="1" x14ac:dyDescent="0.2">
      <c r="G308" s="29"/>
    </row>
    <row r="309" spans="7:7" ht="12.6" customHeight="1" x14ac:dyDescent="0.2">
      <c r="G309" s="29"/>
    </row>
    <row r="310" spans="7:7" ht="12.6" customHeight="1" x14ac:dyDescent="0.2">
      <c r="G310" s="29"/>
    </row>
    <row r="311" spans="7:7" ht="12.6" customHeight="1" x14ac:dyDescent="0.2">
      <c r="G311" s="29"/>
    </row>
    <row r="312" spans="7:7" ht="12.6" customHeight="1" x14ac:dyDescent="0.2">
      <c r="G312" s="29"/>
    </row>
    <row r="313" spans="7:7" ht="12.6" customHeight="1" x14ac:dyDescent="0.2">
      <c r="G313" s="29"/>
    </row>
    <row r="314" spans="7:7" ht="12.6" customHeight="1" x14ac:dyDescent="0.2">
      <c r="G314" s="29"/>
    </row>
    <row r="315" spans="7:7" ht="12.6" customHeight="1" x14ac:dyDescent="0.2">
      <c r="G315" s="29"/>
    </row>
    <row r="316" spans="7:7" ht="12.6" customHeight="1" x14ac:dyDescent="0.2">
      <c r="G316" s="29"/>
    </row>
    <row r="317" spans="7:7" ht="12.6" customHeight="1" x14ac:dyDescent="0.2">
      <c r="G317" s="29"/>
    </row>
    <row r="318" spans="7:7" ht="12.6" customHeight="1" x14ac:dyDescent="0.2">
      <c r="G318" s="29"/>
    </row>
    <row r="319" spans="7:7" ht="12.6" customHeight="1" x14ac:dyDescent="0.2">
      <c r="G319" s="29"/>
    </row>
    <row r="320" spans="7:7" ht="12.6" customHeight="1" x14ac:dyDescent="0.2">
      <c r="G320" s="29"/>
    </row>
  </sheetData>
  <pageMargins left="0" right="0" top="0.39409448818897641" bottom="0.39409448818897641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закупок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Name</cp:lastModifiedBy>
  <cp:revision>58</cp:revision>
  <cp:lastPrinted>2016-01-13T15:04:19Z</cp:lastPrinted>
  <dcterms:created xsi:type="dcterms:W3CDTF">2009-04-16T11:32:48Z</dcterms:created>
  <dcterms:modified xsi:type="dcterms:W3CDTF">2023-07-07T06:01:08Z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