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me\Desktop\исполнение бюджета\"/>
    </mc:Choice>
  </mc:AlternateContent>
  <bookViews>
    <workbookView xWindow="0" yWindow="0" windowWidth="19200" windowHeight="11505"/>
  </bookViews>
  <sheets>
    <sheet name="Реестр закупок" sheetId="1" r:id="rId1"/>
  </sheets>
  <calcPr calcId="162913" fullCalcOnLoad="1"/>
</workbook>
</file>

<file path=xl/calcChain.xml><?xml version="1.0" encoding="utf-8"?>
<calcChain xmlns="http://schemas.openxmlformats.org/spreadsheetml/2006/main">
  <c r="D223" i="1" l="1"/>
  <c r="G220" i="1"/>
  <c r="G218" i="1"/>
  <c r="G217" i="1"/>
  <c r="G214" i="1"/>
  <c r="G213" i="1"/>
  <c r="G211" i="1"/>
  <c r="G210" i="1"/>
  <c r="G223" i="1" s="1"/>
  <c r="D204" i="1"/>
  <c r="G203" i="1"/>
  <c r="G202" i="1"/>
  <c r="G196" i="1"/>
  <c r="G195" i="1" s="1"/>
  <c r="G193" i="1"/>
  <c r="G191" i="1"/>
  <c r="G190" i="1"/>
  <c r="D187" i="1"/>
  <c r="D225" i="1" s="1"/>
  <c r="G183" i="1"/>
  <c r="G182" i="1"/>
  <c r="G177" i="1"/>
  <c r="G174" i="1"/>
  <c r="G173" i="1"/>
  <c r="G172" i="1"/>
  <c r="G187" i="1" s="1"/>
  <c r="D169" i="1"/>
  <c r="G163" i="1"/>
  <c r="G160" i="1"/>
  <c r="G158" i="1" s="1"/>
  <c r="G155" i="1"/>
  <c r="G169" i="1" s="1"/>
  <c r="G154" i="1"/>
  <c r="D149" i="1"/>
  <c r="D150" i="1" s="1"/>
  <c r="G142" i="1"/>
  <c r="G149" i="1" s="1"/>
  <c r="G141" i="1"/>
  <c r="G140" i="1"/>
  <c r="D134" i="1"/>
  <c r="G130" i="1"/>
  <c r="G131" i="1" s="1"/>
  <c r="D122" i="1"/>
  <c r="G109" i="1"/>
  <c r="G110" i="1" s="1"/>
  <c r="D104" i="1"/>
  <c r="D105" i="1" s="1"/>
  <c r="G90" i="1"/>
  <c r="G89" i="1"/>
  <c r="G87" i="1"/>
  <c r="D84" i="1"/>
  <c r="G78" i="1"/>
  <c r="G74" i="1"/>
  <c r="G73" i="1"/>
  <c r="G72" i="1"/>
  <c r="G84" i="1" s="1"/>
  <c r="D69" i="1"/>
  <c r="G65" i="1"/>
  <c r="D55" i="1"/>
  <c r="G54" i="1"/>
  <c r="G55" i="1" s="1"/>
  <c r="D49" i="1"/>
  <c r="G43" i="1"/>
  <c r="G44" i="1" s="1"/>
  <c r="G40" i="1"/>
  <c r="D35" i="1"/>
  <c r="G22" i="1"/>
  <c r="G35" i="1" s="1"/>
  <c r="G36" i="1" s="1"/>
  <c r="D18" i="1"/>
  <c r="D36" i="1" s="1"/>
  <c r="G11" i="1"/>
  <c r="G18" i="1" s="1"/>
  <c r="G225" i="1" l="1"/>
  <c r="G49" i="1"/>
  <c r="G50" i="1" s="1"/>
  <c r="G104" i="1"/>
  <c r="G204" i="1"/>
  <c r="D50" i="1"/>
  <c r="D106" i="1" s="1"/>
  <c r="D151" i="1" s="1"/>
  <c r="D226" i="1" s="1"/>
  <c r="G69" i="1"/>
  <c r="G88" i="1"/>
  <c r="G122" i="1"/>
  <c r="G134" i="1"/>
  <c r="G150" i="1" s="1"/>
  <c r="G105" i="1" l="1"/>
  <c r="G106" i="1" s="1"/>
  <c r="G151" i="1" s="1"/>
  <c r="G226" i="1" s="1"/>
</calcChain>
</file>

<file path=xl/sharedStrings.xml><?xml version="1.0" encoding="utf-8"?>
<sst xmlns="http://schemas.openxmlformats.org/spreadsheetml/2006/main" count="479" uniqueCount="175">
  <si>
    <t>Реестр закупок по Правохавскому сельскому поселению за 2014год.</t>
  </si>
  <si>
    <t>№ п/п</t>
  </si>
  <si>
    <t>Краткое наименование закуп.товаров, работ и услуг</t>
  </si>
  <si>
    <t>К-во процедур (шт)</t>
  </si>
  <si>
    <t>Наименование поставщ.,подрядчиков и исполнителя услуг</t>
  </si>
  <si>
    <t>Место нахождения поставщиков и испонителей услуг</t>
  </si>
  <si>
    <t>Сумма закупки ( Руб.)</t>
  </si>
  <si>
    <t>Дата закупки</t>
  </si>
  <si>
    <t>Январь</t>
  </si>
  <si>
    <t>Лампочки, розетка.</t>
  </si>
  <si>
    <t>ИП Атамановская О.В.</t>
  </si>
  <si>
    <t>с.Верхняя Хава</t>
  </si>
  <si>
    <t>Аккумулятор</t>
  </si>
  <si>
    <t>ИП Побежимова Е.М.</t>
  </si>
  <si>
    <t>Топливо ЭКТО – 92</t>
  </si>
  <si>
    <t>ООО "Лукойл-Нижневолжскнефтепродукт"  АЗК 427</t>
  </si>
  <si>
    <t>Новоусманский район с.Р-Хава</t>
  </si>
  <si>
    <t>Топливо АИ – 92</t>
  </si>
  <si>
    <t>ОАО "Воронежнефтепродукт" АЗК №41</t>
  </si>
  <si>
    <t>Услуги связи</t>
  </si>
  <si>
    <t>ОАО "РОСТЕЛЕКОМ"</t>
  </si>
  <si>
    <t>г.Воронеж</t>
  </si>
  <si>
    <t>Бумага</t>
  </si>
  <si>
    <t>ИП Мокринская И.Н</t>
  </si>
  <si>
    <t>с.Новая Усмань</t>
  </si>
  <si>
    <t>Марки</t>
  </si>
  <si>
    <t>Почта России</t>
  </si>
  <si>
    <t>Ремонт отопления</t>
  </si>
  <si>
    <t>Шестопалов Н.И.</t>
  </si>
  <si>
    <t>с.Правая Хава</t>
  </si>
  <si>
    <t>ИТОГО</t>
  </si>
  <si>
    <t>Февраль</t>
  </si>
  <si>
    <t>Антифриз</t>
  </si>
  <si>
    <t>Папки-дело, клей, ручки, скрепки, стержни.</t>
  </si>
  <si>
    <t>КФХ Старых А.А.</t>
  </si>
  <si>
    <t>Энергосбер.лампа</t>
  </si>
  <si>
    <t>Расчистка снега</t>
  </si>
  <si>
    <t>Шестопалов С.В.</t>
  </si>
  <si>
    <t>Членские взносы</t>
  </si>
  <si>
    <t>Ассоциация "Совет мун.образ.Вор.области"</t>
  </si>
  <si>
    <t>Пеня</t>
  </si>
  <si>
    <t>Налоговая</t>
  </si>
  <si>
    <t>Белизна, освеж.воздуха, ст.порошок, ткань техн., ср-во для туалета.</t>
  </si>
  <si>
    <t>ООО  "Зенит"</t>
  </si>
  <si>
    <t>Ведро, скотч.</t>
  </si>
  <si>
    <t>ИП Требунских В.П.</t>
  </si>
  <si>
    <t>Март</t>
  </si>
  <si>
    <t>Наст.лампа, сетевой фильтр, краска, эл.лампочки, провод, розетка, выключатель.</t>
  </si>
  <si>
    <t>ИП Требунских</t>
  </si>
  <si>
    <t>Бумага тетрадь, ручка.</t>
  </si>
  <si>
    <t>КФХ "Старых А.А."</t>
  </si>
  <si>
    <t>Топливо АИ – 92, тосол.</t>
  </si>
  <si>
    <t>Земельный налог</t>
  </si>
  <si>
    <t>Страховка</t>
  </si>
  <si>
    <t>ООО "Росгосстрах"</t>
  </si>
  <si>
    <t>Апрель</t>
  </si>
  <si>
    <t>ручка дверная, тасол</t>
  </si>
  <si>
    <t>Шиномонтаж.</t>
  </si>
  <si>
    <t>ИП Бредихин Е.В.</t>
  </si>
  <si>
    <t>Рейка</t>
  </si>
  <si>
    <t>ИП Волков В.И.</t>
  </si>
  <si>
    <t>Тормозной шланг, крышка-тромб., бегунок-тромб.,</t>
  </si>
  <si>
    <t>ИП Старцев А.В.</t>
  </si>
  <si>
    <t>Услуги по межеванию</t>
  </si>
  <si>
    <t>ООО "БТИ-Кадастр"</t>
  </si>
  <si>
    <t>МУП "Ритуальные услуги"</t>
  </si>
  <si>
    <t>Подшипники</t>
  </si>
  <si>
    <t>ИП Чурсина Л.А.</t>
  </si>
  <si>
    <t>ИП Сотникова Л.В.</t>
  </si>
  <si>
    <t>Май</t>
  </si>
  <si>
    <t>Бумага, канцтовары.</t>
  </si>
  <si>
    <t>Масло Хессол, фильтр масляный.</t>
  </si>
  <si>
    <t>Содержание дорог</t>
  </si>
  <si>
    <t>краска</t>
  </si>
  <si>
    <t>Июнь</t>
  </si>
  <si>
    <t>Папка с зав.,бумага. Папки-дело.</t>
  </si>
  <si>
    <t>Подписка на периодические издания, конверты</t>
  </si>
  <si>
    <t>Флешка 4гб</t>
  </si>
  <si>
    <t>ПБОЮЛ Долгих В.П.</t>
  </si>
  <si>
    <t>Налог на имущество</t>
  </si>
  <si>
    <t>Налоговая инспекция</t>
  </si>
  <si>
    <t>Заправка картриджа</t>
  </si>
  <si>
    <t>ИП Мясников И.Г.</t>
  </si>
  <si>
    <t>Благоустройство</t>
  </si>
  <si>
    <t>Поливаева Л.П.</t>
  </si>
  <si>
    <t>Катушка зажигания, тоссол гостовский.</t>
  </si>
  <si>
    <t>Аренда интернет-сайта</t>
  </si>
  <si>
    <t>ИП Измайлов Д.Г.</t>
  </si>
  <si>
    <t>итого за 2кв.</t>
  </si>
  <si>
    <t>Всего за 6мес.</t>
  </si>
  <si>
    <t>Июль</t>
  </si>
  <si>
    <t>Тосол</t>
  </si>
  <si>
    <t>Цемент, краска, анкер.</t>
  </si>
  <si>
    <t>Шпатлевка, краска бел.</t>
  </si>
  <si>
    <t>Подписка на период.изд.</t>
  </si>
  <si>
    <t>Ремонт автомобиля</t>
  </si>
  <si>
    <t>Савин В.В.</t>
  </si>
  <si>
    <t>Беляев П.Д., Поливаева Л.П.</t>
  </si>
  <si>
    <t>Август</t>
  </si>
  <si>
    <t>Бумага.</t>
  </si>
  <si>
    <t>Знаки почтовой оплаты</t>
  </si>
  <si>
    <t>Открытки, часы.</t>
  </si>
  <si>
    <t>ИП Соловьев А.В.</t>
  </si>
  <si>
    <t>Масло Хессол,                    фильтр масл.,возд..</t>
  </si>
  <si>
    <t>Сентябрь</t>
  </si>
  <si>
    <t>Ремонт дороги</t>
  </si>
  <si>
    <t>ЗАО "Дороги Черноземья"</t>
  </si>
  <si>
    <t>Тосол,масло, фильтры</t>
  </si>
  <si>
    <t>Благоустройство по договору</t>
  </si>
  <si>
    <t>Беляев М.Д.</t>
  </si>
  <si>
    <t>Корпус в мод.,навес в мод.,автомат,герметик.</t>
  </si>
  <si>
    <t>Мойка автомашины</t>
  </si>
  <si>
    <t>ИП Грумная Р.С.</t>
  </si>
  <si>
    <t>Замена масла</t>
  </si>
  <si>
    <t>ИП Худякова Е.А.</t>
  </si>
  <si>
    <t>Договорпозанятости</t>
  </si>
  <si>
    <t>По договору бухг.услуги 7 мес.</t>
  </si>
  <si>
    <t>Сычева Т.Ф.</t>
  </si>
  <si>
    <t>Итого за 3кв.</t>
  </si>
  <si>
    <t>Всего за 9мес.</t>
  </si>
  <si>
    <t>Октябрь</t>
  </si>
  <si>
    <t>Прих.и расх, путевые листы, бумага.</t>
  </si>
  <si>
    <t>Старых А.А.</t>
  </si>
  <si>
    <t>Антифрис</t>
  </si>
  <si>
    <t>Знаки "Опасность"Не влезай убьет"</t>
  </si>
  <si>
    <t>ИП Дмитриенко О.А.</t>
  </si>
  <si>
    <t>ИП Глумная Р.С.</t>
  </si>
  <si>
    <t>Договора по ремонту отопления</t>
  </si>
  <si>
    <t>Устан.прогр. "СБИС++"</t>
  </si>
  <si>
    <t>ООО Контакт</t>
  </si>
  <si>
    <t>ИП Нефедов Г.В.</t>
  </si>
  <si>
    <t>Ноябрь</t>
  </si>
  <si>
    <t>ООО "ГЕС розница" №298</t>
  </si>
  <si>
    <t>Госпошлина за нотар,дейст.</t>
  </si>
  <si>
    <t>Нотар.палата</t>
  </si>
  <si>
    <t>Бумага кс., скобы, папки, файлы, ручки, карандаши.</t>
  </si>
  <si>
    <t>Фонарь</t>
  </si>
  <si>
    <t>ИП Митина М.И.</t>
  </si>
  <si>
    <t>Стартер д/л</t>
  </si>
  <si>
    <t>ИП Влоков В.И.</t>
  </si>
  <si>
    <t>Краска, кисти, перчатки.</t>
  </si>
  <si>
    <t>ООО Зенит</t>
  </si>
  <si>
    <t>Пакеты для мусора, лампочки, свечи хоз., спички, сетевой фильтр.</t>
  </si>
  <si>
    <t>Пени за несв.оплату зем.налога</t>
  </si>
  <si>
    <t>Публикация материалов в район.газете</t>
  </si>
  <si>
    <t>Верхнехавская районная газета</t>
  </si>
  <si>
    <t>Декабрь</t>
  </si>
  <si>
    <t>Вода незамерзайка, термостат, помпа Фенокс, тоссол ГОСТ, камера, торм.колодки перед.и задн., знак "Ш".</t>
  </si>
  <si>
    <t>Бумага, папки с зав., крректор, скрепки.</t>
  </si>
  <si>
    <t>Саморез</t>
  </si>
  <si>
    <t>Подписка на период.издания</t>
  </si>
  <si>
    <t>ПБЮЛ Бредихин Е.В.</t>
  </si>
  <si>
    <t>Эл.лампочки</t>
  </si>
  <si>
    <t>ПБЮЛ Манохина Т.В.</t>
  </si>
  <si>
    <t>Бумага, папки, ручки.</t>
  </si>
  <si>
    <t>ИП Власов С.В.</t>
  </si>
  <si>
    <t>Декабрь Клуб</t>
  </si>
  <si>
    <t>Ведро, ветошь, замок навесной, краска белая.</t>
  </si>
  <si>
    <t>Моющ.ср., веник, совок, салфетка, краска, кисти, растворитель,ветошь, валик, ведро,щетки, известь, перчатки, флешка, гирлянда.</t>
  </si>
  <si>
    <t>Услуги по бухучету</t>
  </si>
  <si>
    <t>Краски, ватман, гуашь, клей, фломастеры, рамки, благодарности, ватман, гуашь, елка.</t>
  </si>
  <si>
    <t>Фотографии, элементы питания.</t>
  </si>
  <si>
    <t>ЧП Долгих В.П.</t>
  </si>
  <si>
    <t>Филенка</t>
  </si>
  <si>
    <t>ИП Канопкина Т.А.</t>
  </si>
  <si>
    <t>Вуаль</t>
  </si>
  <si>
    <t>ИП Назарова О.А.</t>
  </si>
  <si>
    <t>Краска, валик, шпаклевка, гвозди, сверло, анкер бол., ручка фер., диск обрезной, известь, уайт-спирит, саморезы, розетка, вилка, задвижка.</t>
  </si>
  <si>
    <t>Защелки, замок, краска пол., валик мех..</t>
  </si>
  <si>
    <t>Рамки, подрамники, холст грунт., краска акриловая.</t>
  </si>
  <si>
    <t>ИП Монаенков С.В.</t>
  </si>
  <si>
    <t>Подписка на газеты и журналы</t>
  </si>
  <si>
    <t>Договора по ремонту клуба</t>
  </si>
  <si>
    <t>квартал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</si>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</sst>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&quot;.&quot;mm&quot;.&quot;yy"/>
    <numFmt numFmtId="165" formatCode="dd&quot;.&quot;mm&quot;.&quot;yyyy"/>
    <numFmt numFmtId="166" formatCode="#,##0.00&quot; &quot;[$€-407];[Red]&quot;-&quot;#,##0.00&quot; &quot;[$€-407]"/>
  </numFmts>
  <fonts count="4" x14ac:knownFonts="1">
    <font>
      <sz val="8.1999999999999993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8.1999999999999993"/>
      <color theme="1"/>
      <name val="Arial"/>
      <family val="2"/>
      <charset val="204"/>
    </font>
    <font>
      <sz val="8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E6E6FF"/>
        <bgColor rgb="FFE6E6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6" fontId="2" fillId="0" borderId="0"/>
  </cellStyleXfs>
  <cellXfs count="34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wrapText="1"/>
    </xf>
    <xf numFmtId="165" fontId="0" fillId="0" borderId="1" xfId="0" applyNumberForma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2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wrapText="1"/>
    </xf>
    <xf numFmtId="164" fontId="3" fillId="0" borderId="0" xfId="0" applyNumberFormat="1" applyFont="1" applyBorder="1" applyAlignment="1">
      <alignment horizontal="center" vertical="center"/>
    </xf>
    <xf numFmtId="2" fontId="0" fillId="2" borderId="1" xfId="0" applyNumberFormat="1" applyFill="1" applyBorder="1" applyAlignment="1">
      <alignment wrapText="1"/>
    </xf>
    <xf numFmtId="165" fontId="0" fillId="2" borderId="1" xfId="0" applyNumberFormat="1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2" fontId="0" fillId="3" borderId="1" xfId="0" applyNumberFormat="1" applyFill="1" applyBorder="1" applyAlignment="1">
      <alignment wrapText="1"/>
    </xf>
    <xf numFmtId="165" fontId="0" fillId="3" borderId="1" xfId="0" applyNumberFormat="1" applyFill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4" borderId="1" xfId="0" applyFill="1" applyBorder="1"/>
    <xf numFmtId="2" fontId="0" fillId="4" borderId="1" xfId="0" applyNumberFormat="1" applyFill="1" applyBorder="1" applyAlignment="1">
      <alignment wrapText="1"/>
    </xf>
    <xf numFmtId="165" fontId="0" fillId="4" borderId="1" xfId="0" applyNumberFormat="1" applyFill="1" applyBorder="1" applyAlignment="1">
      <alignment wrapText="1"/>
    </xf>
    <xf numFmtId="2" fontId="0" fillId="0" borderId="1" xfId="0" applyNumberFormat="1" applyBorder="1"/>
    <xf numFmtId="165" fontId="0" fillId="0" borderId="1" xfId="0" applyNumberFormat="1" applyBorder="1"/>
    <xf numFmtId="2" fontId="0" fillId="0" borderId="0" xfId="0" applyNumberFormat="1" applyBorder="1"/>
    <xf numFmtId="165" fontId="0" fillId="0" borderId="0" xfId="0" applyNumberFormat="1" applyBorder="1"/>
    <xf numFmtId="0" fontId="0" fillId="2" borderId="1" xfId="0" applyFill="1" applyBorder="1"/>
    <xf numFmtId="2" fontId="0" fillId="2" borderId="1" xfId="0" applyNumberFormat="1" applyFill="1" applyBorder="1"/>
    <xf numFmtId="165" fontId="0" fillId="2" borderId="1" xfId="0" applyNumberFormat="1" applyFill="1" applyBorder="1"/>
    <xf numFmtId="0" fontId="0" fillId="4" borderId="1" xfId="0" applyFill="1" applyBorder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165" fontId="0" fillId="0" borderId="0" xfId="0" applyNumberFormat="1"/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7"/>
  <sheetViews>
    <sheetView tabSelected="1" topLeftCell="A4" workbookViewId="0"/>
  </sheetViews>
  <sheetFormatPr defaultRowHeight="11.25" x14ac:dyDescent="0.2"/>
  <cols>
    <col min="1" max="1" width="7.1640625" customWidth="1"/>
    <col min="2" max="2" width="4.83203125" customWidth="1"/>
    <col min="3" max="3" width="37" customWidth="1"/>
    <col min="4" max="4" width="6" customWidth="1"/>
    <col min="5" max="5" width="56.1640625" customWidth="1"/>
    <col min="6" max="6" width="24.5" customWidth="1"/>
    <col min="7" max="7" width="11.5" customWidth="1"/>
    <col min="8" max="8" width="13.33203125" customWidth="1"/>
  </cols>
  <sheetData>
    <row r="1" spans="2:8" hidden="1" x14ac:dyDescent="0.2"/>
    <row r="2" spans="2:8" hidden="1" x14ac:dyDescent="0.2"/>
    <row r="3" spans="2:8" hidden="1" x14ac:dyDescent="0.2"/>
    <row r="4" spans="2:8" x14ac:dyDescent="0.2">
      <c r="C4" t="s">
        <v>0</v>
      </c>
    </row>
    <row r="6" spans="2:8" ht="40.35" customHeight="1" x14ac:dyDescent="0.2"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</row>
    <row r="7" spans="2:8" x14ac:dyDescent="0.2">
      <c r="B7" s="2"/>
      <c r="C7" s="3" t="s">
        <v>8</v>
      </c>
      <c r="D7" s="3"/>
      <c r="E7" s="3"/>
      <c r="F7" s="3"/>
      <c r="G7" s="3"/>
      <c r="H7" s="3"/>
    </row>
    <row r="8" spans="2:8" ht="14.85" customHeight="1" x14ac:dyDescent="0.2">
      <c r="B8" s="2">
        <v>1</v>
      </c>
      <c r="C8" s="1" t="s">
        <v>9</v>
      </c>
      <c r="D8" s="4">
        <v>1</v>
      </c>
      <c r="E8" s="1" t="s">
        <v>10</v>
      </c>
      <c r="F8" s="1" t="s">
        <v>11</v>
      </c>
      <c r="G8" s="5">
        <v>295</v>
      </c>
      <c r="H8" s="6">
        <v>41663</v>
      </c>
    </row>
    <row r="9" spans="2:8" ht="14.85" customHeight="1" x14ac:dyDescent="0.2">
      <c r="B9" s="2">
        <v>2</v>
      </c>
      <c r="C9" s="1" t="s">
        <v>12</v>
      </c>
      <c r="D9" s="4">
        <v>1</v>
      </c>
      <c r="E9" s="1" t="s">
        <v>13</v>
      </c>
      <c r="F9" s="1" t="s">
        <v>11</v>
      </c>
      <c r="G9" s="5">
        <v>3150</v>
      </c>
      <c r="H9" s="6">
        <v>41670</v>
      </c>
    </row>
    <row r="10" spans="2:8" ht="25.35" customHeight="1" x14ac:dyDescent="0.2">
      <c r="B10" s="2">
        <v>3</v>
      </c>
      <c r="C10" s="1" t="s">
        <v>14</v>
      </c>
      <c r="D10" s="4">
        <v>3</v>
      </c>
      <c r="E10" s="1" t="s">
        <v>15</v>
      </c>
      <c r="F10" s="1" t="s">
        <v>16</v>
      </c>
      <c r="G10" s="5">
        <v>900</v>
      </c>
      <c r="H10" s="6">
        <v>41670</v>
      </c>
    </row>
    <row r="11" spans="2:8" x14ac:dyDescent="0.2">
      <c r="B11" s="2">
        <v>4</v>
      </c>
      <c r="C11" s="1" t="s">
        <v>17</v>
      </c>
      <c r="D11" s="4">
        <v>7</v>
      </c>
      <c r="E11" s="1" t="s">
        <v>18</v>
      </c>
      <c r="F11" s="1" t="s">
        <v>11</v>
      </c>
      <c r="G11" s="5">
        <f>3298.65-900</f>
        <v>2398.65</v>
      </c>
      <c r="H11" s="6">
        <v>41670</v>
      </c>
    </row>
    <row r="12" spans="2:8" x14ac:dyDescent="0.2">
      <c r="B12" s="2">
        <v>5</v>
      </c>
      <c r="C12" s="1" t="s">
        <v>19</v>
      </c>
      <c r="D12" s="4">
        <v>2</v>
      </c>
      <c r="E12" s="1" t="s">
        <v>20</v>
      </c>
      <c r="F12" s="1" t="s">
        <v>21</v>
      </c>
      <c r="G12" s="5">
        <v>2733.93</v>
      </c>
      <c r="H12" s="6">
        <v>41670</v>
      </c>
    </row>
    <row r="13" spans="2:8" x14ac:dyDescent="0.2">
      <c r="B13" s="2">
        <v>6</v>
      </c>
      <c r="C13" s="1" t="s">
        <v>22</v>
      </c>
      <c r="D13" s="4">
        <v>1</v>
      </c>
      <c r="E13" s="1" t="s">
        <v>23</v>
      </c>
      <c r="F13" s="1" t="s">
        <v>24</v>
      </c>
      <c r="G13" s="5">
        <v>270</v>
      </c>
      <c r="H13" s="6">
        <v>41668</v>
      </c>
    </row>
    <row r="14" spans="2:8" x14ac:dyDescent="0.2">
      <c r="B14" s="2">
        <v>7</v>
      </c>
      <c r="C14" s="1" t="s">
        <v>25</v>
      </c>
      <c r="D14" s="4">
        <v>1</v>
      </c>
      <c r="E14" s="1" t="s">
        <v>26</v>
      </c>
      <c r="F14" s="1" t="s">
        <v>11</v>
      </c>
      <c r="G14" s="5">
        <v>31</v>
      </c>
      <c r="H14" s="6">
        <v>41669</v>
      </c>
    </row>
    <row r="15" spans="2:8" x14ac:dyDescent="0.2">
      <c r="B15" s="2">
        <v>8</v>
      </c>
      <c r="C15" s="1" t="s">
        <v>27</v>
      </c>
      <c r="D15" s="4">
        <v>1</v>
      </c>
      <c r="E15" s="1" t="s">
        <v>28</v>
      </c>
      <c r="F15" s="1" t="s">
        <v>29</v>
      </c>
      <c r="G15" s="5">
        <v>1667</v>
      </c>
      <c r="H15" s="6">
        <v>41653</v>
      </c>
    </row>
    <row r="16" spans="2:8" x14ac:dyDescent="0.2">
      <c r="B16" s="2"/>
      <c r="C16" s="1"/>
      <c r="D16" s="4"/>
      <c r="E16" s="1"/>
      <c r="F16" s="1"/>
      <c r="G16" s="5"/>
      <c r="H16" s="6"/>
    </row>
    <row r="17" spans="1:8" x14ac:dyDescent="0.2">
      <c r="B17" s="2"/>
      <c r="C17" s="1"/>
      <c r="D17" s="4"/>
      <c r="E17" s="1"/>
      <c r="F17" s="1"/>
      <c r="G17" s="5"/>
      <c r="H17" s="6"/>
    </row>
    <row r="18" spans="1:8" ht="20.85" customHeight="1" x14ac:dyDescent="0.2">
      <c r="B18" s="2"/>
      <c r="C18" s="1"/>
      <c r="D18" s="4">
        <f>D8+D9+D10+D11+D12+D13+D14</f>
        <v>16</v>
      </c>
      <c r="E18" s="1"/>
      <c r="F18" s="1" t="s">
        <v>30</v>
      </c>
      <c r="G18" s="5">
        <f>G8+G9+G10+G11+G12+G13+G14+G15</f>
        <v>11445.58</v>
      </c>
      <c r="H18" s="6"/>
    </row>
    <row r="19" spans="1:8" ht="199.9" customHeight="1" x14ac:dyDescent="0.2">
      <c r="B19" s="7"/>
      <c r="C19" s="8"/>
      <c r="D19" s="8"/>
      <c r="E19" s="8"/>
      <c r="F19" s="8"/>
      <c r="G19" s="9"/>
      <c r="H19" s="10"/>
    </row>
    <row r="20" spans="1:8" x14ac:dyDescent="0.2">
      <c r="A20" s="11"/>
      <c r="B20" s="2"/>
      <c r="C20" s="3" t="s">
        <v>31</v>
      </c>
      <c r="D20" s="3"/>
      <c r="E20" s="3"/>
      <c r="F20" s="3"/>
      <c r="G20" s="12"/>
      <c r="H20" s="13"/>
    </row>
    <row r="21" spans="1:8" ht="22.5" x14ac:dyDescent="0.2">
      <c r="B21" s="2">
        <v>1</v>
      </c>
      <c r="C21" s="1" t="s">
        <v>14</v>
      </c>
      <c r="D21" s="4">
        <v>3</v>
      </c>
      <c r="E21" s="1" t="s">
        <v>15</v>
      </c>
      <c r="F21" s="1" t="s">
        <v>16</v>
      </c>
      <c r="G21" s="5">
        <v>680</v>
      </c>
      <c r="H21" s="6">
        <v>41698</v>
      </c>
    </row>
    <row r="22" spans="1:8" x14ac:dyDescent="0.2">
      <c r="B22" s="2">
        <v>2</v>
      </c>
      <c r="C22" s="1" t="s">
        <v>17</v>
      </c>
      <c r="D22" s="4">
        <v>11</v>
      </c>
      <c r="E22" s="1" t="s">
        <v>18</v>
      </c>
      <c r="F22" s="1" t="s">
        <v>11</v>
      </c>
      <c r="G22" s="5">
        <f>4297.68-680</f>
        <v>3617.6800000000003</v>
      </c>
      <c r="H22" s="6">
        <v>41698</v>
      </c>
    </row>
    <row r="23" spans="1:8" x14ac:dyDescent="0.2">
      <c r="B23" s="2">
        <v>3</v>
      </c>
      <c r="C23" s="1" t="s">
        <v>32</v>
      </c>
      <c r="D23" s="1">
        <v>1</v>
      </c>
      <c r="E23" s="1" t="s">
        <v>13</v>
      </c>
      <c r="F23" s="1" t="s">
        <v>11</v>
      </c>
      <c r="G23" s="5">
        <v>100</v>
      </c>
      <c r="H23" s="6">
        <v>41683</v>
      </c>
    </row>
    <row r="24" spans="1:8" ht="25.35" customHeight="1" x14ac:dyDescent="0.2">
      <c r="B24" s="2">
        <v>4</v>
      </c>
      <c r="C24" s="1" t="s">
        <v>33</v>
      </c>
      <c r="D24" s="4">
        <v>1</v>
      </c>
      <c r="E24" s="1" t="s">
        <v>34</v>
      </c>
      <c r="F24" s="1" t="s">
        <v>11</v>
      </c>
      <c r="G24" s="5">
        <v>550</v>
      </c>
      <c r="H24" s="6">
        <v>41691</v>
      </c>
    </row>
    <row r="25" spans="1:8" x14ac:dyDescent="0.2">
      <c r="B25" s="2">
        <v>5</v>
      </c>
      <c r="C25" s="1" t="s">
        <v>35</v>
      </c>
      <c r="D25" s="4">
        <v>1</v>
      </c>
      <c r="E25" s="1" t="s">
        <v>10</v>
      </c>
      <c r="F25" s="1" t="s">
        <v>11</v>
      </c>
      <c r="G25" s="5">
        <v>175</v>
      </c>
      <c r="H25" s="6">
        <v>41688</v>
      </c>
    </row>
    <row r="26" spans="1:8" x14ac:dyDescent="0.2">
      <c r="B26" s="2">
        <v>6</v>
      </c>
      <c r="C26" s="1" t="s">
        <v>36</v>
      </c>
      <c r="D26" s="4">
        <v>1</v>
      </c>
      <c r="E26" s="1" t="s">
        <v>37</v>
      </c>
      <c r="F26" s="1" t="s">
        <v>29</v>
      </c>
      <c r="G26" s="5">
        <v>4023</v>
      </c>
      <c r="H26" s="6">
        <v>41680</v>
      </c>
    </row>
    <row r="27" spans="1:8" ht="17.100000000000001" customHeight="1" x14ac:dyDescent="0.2">
      <c r="B27" s="2">
        <v>7</v>
      </c>
      <c r="C27" s="1" t="s">
        <v>25</v>
      </c>
      <c r="D27" s="4">
        <v>1</v>
      </c>
      <c r="E27" s="1" t="s">
        <v>26</v>
      </c>
      <c r="F27" s="1" t="s">
        <v>29</v>
      </c>
      <c r="G27" s="5">
        <v>64</v>
      </c>
      <c r="H27" s="6">
        <v>41688</v>
      </c>
    </row>
    <row r="28" spans="1:8" ht="17.100000000000001" customHeight="1" x14ac:dyDescent="0.2">
      <c r="B28" s="2">
        <v>8</v>
      </c>
      <c r="C28" s="1" t="s">
        <v>38</v>
      </c>
      <c r="D28" s="1">
        <v>1</v>
      </c>
      <c r="E28" s="1" t="s">
        <v>39</v>
      </c>
      <c r="F28" s="1" t="s">
        <v>21</v>
      </c>
      <c r="G28" s="5">
        <v>460</v>
      </c>
      <c r="H28" s="6">
        <v>41683</v>
      </c>
    </row>
    <row r="29" spans="1:8" ht="13.35" customHeight="1" x14ac:dyDescent="0.2">
      <c r="B29" s="2">
        <v>9</v>
      </c>
      <c r="C29" s="1" t="s">
        <v>40</v>
      </c>
      <c r="D29" s="4">
        <v>1</v>
      </c>
      <c r="E29" s="1" t="s">
        <v>41</v>
      </c>
      <c r="F29" s="1" t="s">
        <v>21</v>
      </c>
      <c r="G29" s="5">
        <v>0.04</v>
      </c>
      <c r="H29" s="6">
        <v>41683</v>
      </c>
    </row>
    <row r="30" spans="1:8" x14ac:dyDescent="0.2">
      <c r="B30" s="2">
        <v>10</v>
      </c>
      <c r="C30" s="1" t="s">
        <v>19</v>
      </c>
      <c r="D30" s="4">
        <v>2</v>
      </c>
      <c r="E30" s="1" t="s">
        <v>20</v>
      </c>
      <c r="F30" s="1" t="s">
        <v>21</v>
      </c>
      <c r="G30" s="5">
        <v>3839.51</v>
      </c>
      <c r="H30" s="6">
        <v>41690</v>
      </c>
    </row>
    <row r="31" spans="1:8" hidden="1" x14ac:dyDescent="0.2">
      <c r="B31" s="2">
        <v>11</v>
      </c>
      <c r="C31" s="1"/>
      <c r="D31" s="4"/>
      <c r="E31" s="1"/>
      <c r="F31" s="1"/>
      <c r="G31" s="5"/>
      <c r="H31" s="6"/>
    </row>
    <row r="32" spans="1:8" ht="37.35" hidden="1" customHeight="1" x14ac:dyDescent="0.2">
      <c r="B32" s="14">
        <v>12</v>
      </c>
      <c r="C32" s="15"/>
      <c r="D32" s="16"/>
      <c r="E32" s="15"/>
      <c r="F32" s="15" t="s">
        <v>11</v>
      </c>
      <c r="G32" s="17"/>
      <c r="H32" s="18"/>
    </row>
    <row r="33" spans="2:8" ht="38.1" hidden="1" customHeight="1" x14ac:dyDescent="0.2">
      <c r="B33" s="14">
        <v>13</v>
      </c>
      <c r="C33" s="15" t="s">
        <v>42</v>
      </c>
      <c r="D33" s="16"/>
      <c r="E33" s="15" t="s">
        <v>43</v>
      </c>
      <c r="F33" s="15" t="s">
        <v>29</v>
      </c>
      <c r="G33" s="17"/>
      <c r="H33" s="18"/>
    </row>
    <row r="34" spans="2:8" ht="19.350000000000001" hidden="1" customHeight="1" x14ac:dyDescent="0.2">
      <c r="B34" s="14">
        <v>14</v>
      </c>
      <c r="C34" s="15" t="s">
        <v>44</v>
      </c>
      <c r="D34" s="16"/>
      <c r="E34" s="15" t="s">
        <v>45</v>
      </c>
      <c r="F34" s="15" t="s">
        <v>29</v>
      </c>
      <c r="G34" s="17"/>
      <c r="H34" s="18"/>
    </row>
    <row r="35" spans="2:8" ht="25.35" customHeight="1" x14ac:dyDescent="0.2">
      <c r="B35" s="2"/>
      <c r="C35" s="1"/>
      <c r="D35" s="4">
        <f>D21+D22+D23+D24+D25+D26+D27+D28+D29+D30+D31+D32+D33+D34</f>
        <v>23</v>
      </c>
      <c r="E35" s="1"/>
      <c r="F35" s="1" t="s">
        <v>30</v>
      </c>
      <c r="G35" s="5">
        <f>G21+G22+G24+G25+G26+G27+G28+G29+G30+G31+G23+G32+G33+G34</f>
        <v>13509.230000000001</v>
      </c>
      <c r="H35" s="6"/>
    </row>
    <row r="36" spans="2:8" ht="25.35" customHeight="1" x14ac:dyDescent="0.2">
      <c r="B36" s="2"/>
      <c r="C36" s="1"/>
      <c r="D36" s="4">
        <f>D18+D35</f>
        <v>39</v>
      </c>
      <c r="E36" s="1"/>
      <c r="F36" s="1"/>
      <c r="G36" s="5">
        <f>G35+G18</f>
        <v>24954.81</v>
      </c>
      <c r="H36" s="6"/>
    </row>
    <row r="37" spans="2:8" ht="81.2" customHeight="1" x14ac:dyDescent="0.2">
      <c r="B37" s="7"/>
      <c r="C37" s="8"/>
      <c r="D37" s="19"/>
      <c r="E37" s="8"/>
      <c r="F37" s="8"/>
      <c r="G37" s="9"/>
      <c r="H37" s="10"/>
    </row>
    <row r="38" spans="2:8" x14ac:dyDescent="0.2">
      <c r="B38" s="2"/>
      <c r="C38" s="3" t="s">
        <v>46</v>
      </c>
      <c r="D38" s="3"/>
      <c r="E38" s="3"/>
      <c r="F38" s="3"/>
      <c r="G38" s="12"/>
      <c r="H38" s="13"/>
    </row>
    <row r="39" spans="2:8" ht="33.75" hidden="1" x14ac:dyDescent="0.2">
      <c r="B39" s="2">
        <v>1</v>
      </c>
      <c r="C39" s="1" t="s">
        <v>47</v>
      </c>
      <c r="D39" s="1"/>
      <c r="E39" s="1" t="s">
        <v>48</v>
      </c>
      <c r="F39" s="1" t="s">
        <v>11</v>
      </c>
      <c r="G39" s="5"/>
      <c r="H39" s="6"/>
    </row>
    <row r="40" spans="2:8" x14ac:dyDescent="0.2">
      <c r="B40" s="2">
        <v>1</v>
      </c>
      <c r="C40" s="1" t="s">
        <v>49</v>
      </c>
      <c r="D40" s="1">
        <v>3</v>
      </c>
      <c r="E40" s="1" t="s">
        <v>50</v>
      </c>
      <c r="F40" s="1" t="s">
        <v>11</v>
      </c>
      <c r="G40" s="5">
        <f>366+310</f>
        <v>676</v>
      </c>
      <c r="H40" s="6">
        <v>41729</v>
      </c>
    </row>
    <row r="41" spans="2:8" hidden="1" x14ac:dyDescent="0.2">
      <c r="B41" s="2">
        <v>3</v>
      </c>
      <c r="C41" s="1"/>
      <c r="D41" s="1"/>
      <c r="E41" s="1"/>
      <c r="F41" s="1"/>
      <c r="G41" s="5"/>
      <c r="H41" s="6"/>
    </row>
    <row r="42" spans="2:8" hidden="1" x14ac:dyDescent="0.2">
      <c r="B42" s="2">
        <v>4</v>
      </c>
      <c r="C42" s="1"/>
      <c r="D42" s="1"/>
      <c r="E42" s="1"/>
      <c r="F42" s="1"/>
      <c r="G42" s="5"/>
      <c r="H42" s="6"/>
    </row>
    <row r="43" spans="2:8" ht="27.6" customHeight="1" x14ac:dyDescent="0.2">
      <c r="B43" s="2">
        <v>2</v>
      </c>
      <c r="C43" s="1" t="s">
        <v>14</v>
      </c>
      <c r="D43" s="1">
        <v>4</v>
      </c>
      <c r="E43" s="1" t="s">
        <v>15</v>
      </c>
      <c r="F43" s="1" t="s">
        <v>16</v>
      </c>
      <c r="G43" s="5">
        <f>213+300+200+150</f>
        <v>863</v>
      </c>
      <c r="H43" s="6">
        <v>41729</v>
      </c>
    </row>
    <row r="44" spans="2:8" x14ac:dyDescent="0.2">
      <c r="B44" s="20">
        <v>3</v>
      </c>
      <c r="C44" s="1" t="s">
        <v>51</v>
      </c>
      <c r="D44" s="1">
        <v>15</v>
      </c>
      <c r="E44" s="1" t="s">
        <v>18</v>
      </c>
      <c r="F44" s="1" t="s">
        <v>11</v>
      </c>
      <c r="G44" s="21">
        <f>4936.54-G43</f>
        <v>4073.54</v>
      </c>
      <c r="H44" s="22">
        <v>41729</v>
      </c>
    </row>
    <row r="45" spans="2:8" x14ac:dyDescent="0.2">
      <c r="B45" s="2">
        <v>4</v>
      </c>
      <c r="C45" s="1" t="s">
        <v>52</v>
      </c>
      <c r="D45" s="1">
        <v>1</v>
      </c>
      <c r="E45" s="1" t="s">
        <v>41</v>
      </c>
      <c r="F45" s="1" t="s">
        <v>24</v>
      </c>
      <c r="G45" s="5">
        <v>2673</v>
      </c>
      <c r="H45" s="6">
        <v>41723</v>
      </c>
    </row>
    <row r="46" spans="2:8" x14ac:dyDescent="0.2">
      <c r="B46" s="2">
        <v>5</v>
      </c>
      <c r="C46" s="1" t="s">
        <v>53</v>
      </c>
      <c r="D46" s="1">
        <v>1</v>
      </c>
      <c r="E46" s="1" t="s">
        <v>54</v>
      </c>
      <c r="F46" s="1" t="s">
        <v>11</v>
      </c>
      <c r="G46" s="5">
        <v>3291.75</v>
      </c>
      <c r="H46" s="6">
        <v>41701</v>
      </c>
    </row>
    <row r="47" spans="2:8" x14ac:dyDescent="0.2">
      <c r="B47" s="2">
        <v>6</v>
      </c>
      <c r="C47" s="1" t="s">
        <v>19</v>
      </c>
      <c r="D47" s="1"/>
      <c r="E47" s="1" t="s">
        <v>20</v>
      </c>
      <c r="F47" s="1" t="s">
        <v>21</v>
      </c>
      <c r="G47" s="5">
        <v>3631.94</v>
      </c>
      <c r="H47" s="6">
        <v>41717</v>
      </c>
    </row>
    <row r="48" spans="2:8" ht="7.5" hidden="1" customHeight="1" x14ac:dyDescent="0.2">
      <c r="B48" s="2">
        <v>8</v>
      </c>
      <c r="C48" s="1"/>
      <c r="D48" s="1"/>
      <c r="E48" s="1"/>
      <c r="F48" s="1"/>
      <c r="G48" s="5"/>
      <c r="H48" s="6"/>
    </row>
    <row r="49" spans="2:8" ht="20.100000000000001" customHeight="1" x14ac:dyDescent="0.2">
      <c r="C49" s="1"/>
      <c r="D49" s="1">
        <f>D39+D40+D41+D42+D43+D44+D45+D46+D47+D48</f>
        <v>24</v>
      </c>
      <c r="E49" s="1"/>
      <c r="F49" s="1" t="s">
        <v>30</v>
      </c>
      <c r="G49" s="5">
        <f>G39+G40+G44+G41+G42+G43+G45+G46+G48+G47</f>
        <v>15209.230000000001</v>
      </c>
      <c r="H49" s="6"/>
    </row>
    <row r="50" spans="2:8" ht="20.100000000000001" customHeight="1" x14ac:dyDescent="0.2">
      <c r="C50" s="1"/>
      <c r="D50" s="1">
        <f>D49+D36</f>
        <v>63</v>
      </c>
      <c r="E50" s="1"/>
      <c r="F50" s="1"/>
      <c r="G50" s="5">
        <f>G49+G36</f>
        <v>40164.04</v>
      </c>
      <c r="H50" s="6"/>
    </row>
    <row r="51" spans="2:8" ht="204.4" customHeight="1" x14ac:dyDescent="0.2">
      <c r="C51" s="8"/>
      <c r="D51" s="8"/>
      <c r="E51" s="8"/>
      <c r="F51" s="8"/>
      <c r="G51" s="9"/>
      <c r="H51" s="10"/>
    </row>
    <row r="52" spans="2:8" ht="18.600000000000001" customHeight="1" x14ac:dyDescent="0.2">
      <c r="B52" s="2"/>
      <c r="C52" s="3" t="s">
        <v>55</v>
      </c>
      <c r="D52" s="3"/>
      <c r="E52" s="3"/>
      <c r="F52" s="3"/>
      <c r="G52" s="12"/>
      <c r="H52" s="13"/>
    </row>
    <row r="53" spans="2:8" ht="14.85" customHeight="1" x14ac:dyDescent="0.2">
      <c r="B53" s="2">
        <v>1</v>
      </c>
      <c r="C53" s="1" t="s">
        <v>22</v>
      </c>
      <c r="D53" s="1">
        <v>1</v>
      </c>
      <c r="E53" s="1" t="s">
        <v>50</v>
      </c>
      <c r="F53" s="1" t="s">
        <v>11</v>
      </c>
      <c r="G53" s="5">
        <v>155</v>
      </c>
      <c r="H53" s="6"/>
    </row>
    <row r="54" spans="2:8" ht="20.85" customHeight="1" x14ac:dyDescent="0.2">
      <c r="B54" s="2">
        <v>2</v>
      </c>
      <c r="C54" s="1" t="s">
        <v>14</v>
      </c>
      <c r="D54" s="1">
        <v>5</v>
      </c>
      <c r="E54" s="1" t="s">
        <v>15</v>
      </c>
      <c r="F54" s="1" t="s">
        <v>16</v>
      </c>
      <c r="G54" s="5">
        <f>350+1000+220+250</f>
        <v>1820</v>
      </c>
      <c r="H54" s="6"/>
    </row>
    <row r="55" spans="2:8" ht="17.850000000000001" customHeight="1" x14ac:dyDescent="0.2">
      <c r="B55" s="2">
        <v>3</v>
      </c>
      <c r="C55" s="1" t="s">
        <v>17</v>
      </c>
      <c r="D55" s="1">
        <f>6+6+8-D54</f>
        <v>15</v>
      </c>
      <c r="E55" s="1" t="s">
        <v>18</v>
      </c>
      <c r="F55" s="1" t="s">
        <v>11</v>
      </c>
      <c r="G55" s="5">
        <f>5768.16-G54</f>
        <v>3948.16</v>
      </c>
      <c r="H55" s="6"/>
    </row>
    <row r="56" spans="2:8" ht="16.350000000000001" customHeight="1" x14ac:dyDescent="0.2">
      <c r="B56" s="2">
        <v>4</v>
      </c>
      <c r="C56" s="1" t="s">
        <v>56</v>
      </c>
      <c r="D56" s="1">
        <v>1</v>
      </c>
      <c r="E56" s="1" t="s">
        <v>13</v>
      </c>
      <c r="F56" s="1" t="s">
        <v>11</v>
      </c>
      <c r="G56" s="5">
        <v>215</v>
      </c>
      <c r="H56" s="6"/>
    </row>
    <row r="57" spans="2:8" hidden="1" x14ac:dyDescent="0.2">
      <c r="B57" s="2"/>
      <c r="C57" s="1"/>
      <c r="D57" s="1"/>
      <c r="E57" s="1" t="s">
        <v>45</v>
      </c>
      <c r="F57" s="1" t="s">
        <v>11</v>
      </c>
      <c r="G57" s="5"/>
      <c r="H57" s="6"/>
    </row>
    <row r="58" spans="2:8" x14ac:dyDescent="0.2">
      <c r="B58" s="2">
        <v>5</v>
      </c>
      <c r="C58" s="1" t="s">
        <v>57</v>
      </c>
      <c r="D58" s="1">
        <v>1</v>
      </c>
      <c r="E58" s="1" t="s">
        <v>58</v>
      </c>
      <c r="F58" s="1" t="s">
        <v>11</v>
      </c>
      <c r="G58" s="5">
        <v>350</v>
      </c>
      <c r="H58" s="6"/>
    </row>
    <row r="59" spans="2:8" hidden="1" x14ac:dyDescent="0.2">
      <c r="B59" s="2"/>
      <c r="C59" s="1"/>
      <c r="D59" s="1"/>
      <c r="E59" s="1" t="s">
        <v>10</v>
      </c>
      <c r="F59" s="1" t="s">
        <v>11</v>
      </c>
      <c r="G59" s="5"/>
      <c r="H59" s="6"/>
    </row>
    <row r="60" spans="2:8" hidden="1" x14ac:dyDescent="0.2">
      <c r="B60" s="2"/>
      <c r="C60" s="1" t="s">
        <v>59</v>
      </c>
      <c r="D60" s="1"/>
      <c r="E60" s="1" t="s">
        <v>60</v>
      </c>
      <c r="F60" s="1" t="s">
        <v>11</v>
      </c>
      <c r="G60" s="5"/>
      <c r="H60" s="6"/>
    </row>
    <row r="61" spans="2:8" hidden="1" x14ac:dyDescent="0.2">
      <c r="B61" s="2"/>
      <c r="C61" s="1"/>
      <c r="D61" s="1"/>
      <c r="E61" s="1" t="s">
        <v>26</v>
      </c>
      <c r="F61" s="1" t="s">
        <v>11</v>
      </c>
      <c r="G61" s="5"/>
      <c r="H61" s="6"/>
    </row>
    <row r="62" spans="2:8" ht="22.5" hidden="1" x14ac:dyDescent="0.2">
      <c r="B62" s="2"/>
      <c r="C62" s="1" t="s">
        <v>61</v>
      </c>
      <c r="D62" s="1"/>
      <c r="E62" s="1" t="s">
        <v>62</v>
      </c>
      <c r="F62" s="1" t="s">
        <v>11</v>
      </c>
      <c r="G62" s="5"/>
      <c r="H62" s="6"/>
    </row>
    <row r="63" spans="2:8" x14ac:dyDescent="0.2">
      <c r="B63" s="2">
        <v>6</v>
      </c>
      <c r="C63" s="1" t="s">
        <v>63</v>
      </c>
      <c r="D63" s="1">
        <v>1</v>
      </c>
      <c r="E63" s="1" t="s">
        <v>64</v>
      </c>
      <c r="F63" s="1" t="s">
        <v>11</v>
      </c>
      <c r="G63" s="5">
        <v>5000</v>
      </c>
      <c r="H63" s="6"/>
    </row>
    <row r="64" spans="2:8" hidden="1" x14ac:dyDescent="0.2">
      <c r="B64" s="2"/>
      <c r="C64" s="1"/>
      <c r="D64" s="1"/>
      <c r="E64" s="1" t="s">
        <v>65</v>
      </c>
      <c r="F64" s="1" t="s">
        <v>11</v>
      </c>
      <c r="G64" s="5"/>
      <c r="H64" s="6"/>
    </row>
    <row r="65" spans="2:8" x14ac:dyDescent="0.2">
      <c r="B65" s="2">
        <v>7</v>
      </c>
      <c r="C65" s="1" t="s">
        <v>19</v>
      </c>
      <c r="D65" s="1">
        <v>2</v>
      </c>
      <c r="E65" s="1" t="s">
        <v>20</v>
      </c>
      <c r="F65" s="1" t="s">
        <v>21</v>
      </c>
      <c r="G65" s="5">
        <f>660.14+2104.67</f>
        <v>2764.81</v>
      </c>
      <c r="H65" s="6"/>
    </row>
    <row r="66" spans="2:8" x14ac:dyDescent="0.2">
      <c r="B66" s="2">
        <v>8</v>
      </c>
      <c r="C66" s="1" t="s">
        <v>66</v>
      </c>
      <c r="D66" s="1">
        <v>1</v>
      </c>
      <c r="E66" s="1" t="s">
        <v>67</v>
      </c>
      <c r="F66" s="1" t="s">
        <v>11</v>
      </c>
      <c r="G66" s="5">
        <v>170</v>
      </c>
      <c r="H66" s="6"/>
    </row>
    <row r="67" spans="2:8" ht="7.5" hidden="1" customHeight="1" x14ac:dyDescent="0.2">
      <c r="B67" s="2"/>
      <c r="C67" s="1"/>
      <c r="D67" s="1"/>
      <c r="E67" s="1" t="s">
        <v>68</v>
      </c>
      <c r="F67" s="1" t="s">
        <v>11</v>
      </c>
      <c r="G67" s="5"/>
      <c r="H67" s="6"/>
    </row>
    <row r="68" spans="2:8" x14ac:dyDescent="0.2">
      <c r="B68" s="2">
        <v>9</v>
      </c>
      <c r="C68" s="1" t="s">
        <v>25</v>
      </c>
      <c r="D68" s="4">
        <v>1</v>
      </c>
      <c r="E68" s="1" t="s">
        <v>26</v>
      </c>
      <c r="F68" s="1" t="s">
        <v>11</v>
      </c>
      <c r="G68" s="5">
        <v>95</v>
      </c>
      <c r="H68" s="6"/>
    </row>
    <row r="69" spans="2:8" ht="20.100000000000001" customHeight="1" x14ac:dyDescent="0.2">
      <c r="B69" s="2"/>
      <c r="C69" s="1"/>
      <c r="D69" s="1">
        <f>D53+D54+D55+D56+D57+D60+D62+D65+D68+D58+D59+D61+D63+D64+D66+D67</f>
        <v>28</v>
      </c>
      <c r="E69" s="1"/>
      <c r="F69" s="1" t="s">
        <v>30</v>
      </c>
      <c r="G69" s="5">
        <f>G53+G54+G55+G56+G57+G58+G59+G60+G61+G62+G63+G64+G65++G66+G67+G68</f>
        <v>14517.97</v>
      </c>
      <c r="H69" s="6"/>
    </row>
    <row r="70" spans="2:8" ht="258.2" customHeight="1" x14ac:dyDescent="0.2">
      <c r="B70" s="7"/>
      <c r="C70" s="8"/>
      <c r="D70" s="8"/>
      <c r="E70" s="8"/>
      <c r="F70" s="8"/>
      <c r="G70" s="9"/>
      <c r="H70" s="10"/>
    </row>
    <row r="71" spans="2:8" x14ac:dyDescent="0.2">
      <c r="B71" s="2"/>
      <c r="C71" s="3" t="s">
        <v>69</v>
      </c>
      <c r="D71" s="3"/>
      <c r="E71" s="3"/>
      <c r="F71" s="3"/>
      <c r="G71" s="12"/>
      <c r="H71" s="13"/>
    </row>
    <row r="72" spans="2:8" ht="26.1" customHeight="1" x14ac:dyDescent="0.2">
      <c r="B72" s="2">
        <v>1</v>
      </c>
      <c r="C72" s="1" t="s">
        <v>14</v>
      </c>
      <c r="D72" s="1">
        <v>1</v>
      </c>
      <c r="E72" s="1" t="s">
        <v>15</v>
      </c>
      <c r="F72" s="1" t="s">
        <v>16</v>
      </c>
      <c r="G72" s="5">
        <f>300</f>
        <v>300</v>
      </c>
      <c r="H72" s="6"/>
    </row>
    <row r="73" spans="2:8" x14ac:dyDescent="0.2">
      <c r="B73" s="2">
        <v>2</v>
      </c>
      <c r="C73" s="1" t="s">
        <v>51</v>
      </c>
      <c r="D73" s="1">
        <v>18</v>
      </c>
      <c r="E73" s="1" t="s">
        <v>18</v>
      </c>
      <c r="F73" s="1" t="s">
        <v>11</v>
      </c>
      <c r="G73" s="5">
        <f>5420.49-300</f>
        <v>5120.49</v>
      </c>
      <c r="H73" s="6"/>
    </row>
    <row r="74" spans="2:8" x14ac:dyDescent="0.2">
      <c r="B74" s="2">
        <v>3</v>
      </c>
      <c r="C74" s="1" t="s">
        <v>70</v>
      </c>
      <c r="D74" s="1">
        <v>2</v>
      </c>
      <c r="E74" s="1" t="s">
        <v>50</v>
      </c>
      <c r="F74" s="1" t="s">
        <v>11</v>
      </c>
      <c r="G74" s="5">
        <f>155+151</f>
        <v>306</v>
      </c>
      <c r="H74" s="6"/>
    </row>
    <row r="75" spans="2:8" x14ac:dyDescent="0.2">
      <c r="B75" s="2">
        <v>4</v>
      </c>
      <c r="C75" s="1" t="s">
        <v>71</v>
      </c>
      <c r="D75" s="1">
        <v>1</v>
      </c>
      <c r="E75" s="1" t="s">
        <v>13</v>
      </c>
      <c r="F75" s="1" t="s">
        <v>11</v>
      </c>
      <c r="G75" s="5">
        <v>1150</v>
      </c>
      <c r="H75" s="6"/>
    </row>
    <row r="76" spans="2:8" x14ac:dyDescent="0.2">
      <c r="B76" s="2">
        <v>5</v>
      </c>
      <c r="C76" s="1" t="s">
        <v>72</v>
      </c>
      <c r="D76" s="1">
        <v>1</v>
      </c>
      <c r="E76" s="2" t="s">
        <v>28</v>
      </c>
      <c r="F76" s="2" t="s">
        <v>29</v>
      </c>
      <c r="G76" s="5">
        <v>2310</v>
      </c>
      <c r="H76" s="6"/>
    </row>
    <row r="77" spans="2:8" ht="16.350000000000001" customHeight="1" x14ac:dyDescent="0.2">
      <c r="B77" s="2">
        <v>6</v>
      </c>
      <c r="C77" s="1" t="s">
        <v>73</v>
      </c>
      <c r="D77" s="1">
        <v>1</v>
      </c>
      <c r="E77" s="1" t="s">
        <v>10</v>
      </c>
      <c r="F77" s="1" t="s">
        <v>11</v>
      </c>
      <c r="G77" s="5">
        <v>450</v>
      </c>
      <c r="H77" s="6"/>
    </row>
    <row r="78" spans="2:8" ht="14.1" customHeight="1" x14ac:dyDescent="0.2">
      <c r="B78" s="2">
        <v>7</v>
      </c>
      <c r="C78" s="1" t="s">
        <v>19</v>
      </c>
      <c r="D78" s="1">
        <v>2</v>
      </c>
      <c r="E78" s="1" t="s">
        <v>20</v>
      </c>
      <c r="F78" s="1" t="s">
        <v>21</v>
      </c>
      <c r="G78" s="5">
        <f>299.26+2089.41</f>
        <v>2388.67</v>
      </c>
      <c r="H78" s="6"/>
    </row>
    <row r="79" spans="2:8" hidden="1" x14ac:dyDescent="0.2">
      <c r="B79" s="2"/>
      <c r="C79" s="1"/>
      <c r="D79" s="1"/>
      <c r="E79" s="1"/>
      <c r="F79" s="1"/>
      <c r="G79" s="5"/>
      <c r="H79" s="6"/>
    </row>
    <row r="80" spans="2:8" hidden="1" x14ac:dyDescent="0.2">
      <c r="B80" s="2"/>
      <c r="C80" s="1"/>
      <c r="D80" s="1"/>
      <c r="E80" s="1"/>
      <c r="F80" s="1"/>
      <c r="G80" s="5"/>
      <c r="H80" s="6"/>
    </row>
    <row r="81" spans="2:8" hidden="1" x14ac:dyDescent="0.2">
      <c r="B81" s="2"/>
      <c r="C81" s="1"/>
      <c r="D81" s="1"/>
      <c r="E81" s="2"/>
      <c r="F81" s="2"/>
      <c r="G81" s="5"/>
      <c r="H81" s="6"/>
    </row>
    <row r="82" spans="2:8" hidden="1" x14ac:dyDescent="0.2">
      <c r="B82" s="2"/>
      <c r="C82" s="1"/>
      <c r="D82" s="1"/>
      <c r="E82" s="2"/>
      <c r="F82" s="2"/>
      <c r="G82" s="5"/>
      <c r="H82" s="6"/>
    </row>
    <row r="83" spans="2:8" hidden="1" x14ac:dyDescent="0.2">
      <c r="B83" s="2"/>
      <c r="C83" s="1"/>
      <c r="D83" s="1"/>
      <c r="E83" s="2"/>
      <c r="F83" s="2"/>
      <c r="G83" s="5"/>
      <c r="H83" s="6"/>
    </row>
    <row r="84" spans="2:8" ht="15.6" customHeight="1" x14ac:dyDescent="0.2">
      <c r="B84" s="2"/>
      <c r="C84" s="1"/>
      <c r="D84" s="1">
        <f>D72+D73+D74+D75+D77+D78+D79+D80+D81+D82+D83</f>
        <v>25</v>
      </c>
      <c r="E84" s="1"/>
      <c r="F84" s="1" t="s">
        <v>30</v>
      </c>
      <c r="G84" s="5">
        <f>G72+G73+G74+G75+G76+G77+G78+G79+G80+G81+G83+G82</f>
        <v>12025.16</v>
      </c>
      <c r="H84" s="6"/>
    </row>
    <row r="85" spans="2:8" ht="292.5" customHeight="1" x14ac:dyDescent="0.2">
      <c r="B85" s="7"/>
      <c r="C85" s="8"/>
      <c r="D85" s="8"/>
      <c r="E85" s="8"/>
      <c r="F85" s="8"/>
      <c r="G85" s="9"/>
      <c r="H85" s="10"/>
    </row>
    <row r="86" spans="2:8" x14ac:dyDescent="0.2">
      <c r="B86" s="2"/>
      <c r="C86" s="3" t="s">
        <v>74</v>
      </c>
      <c r="D86" s="3"/>
      <c r="E86" s="3"/>
      <c r="F86" s="3"/>
      <c r="G86" s="12"/>
      <c r="H86" s="13"/>
    </row>
    <row r="87" spans="2:8" ht="22.5" x14ac:dyDescent="0.2">
      <c r="B87" s="2">
        <v>1</v>
      </c>
      <c r="C87" s="1" t="s">
        <v>14</v>
      </c>
      <c r="D87" s="1">
        <v>5</v>
      </c>
      <c r="E87" s="1" t="s">
        <v>15</v>
      </c>
      <c r="F87" s="1" t="s">
        <v>16</v>
      </c>
      <c r="G87" s="5">
        <f>300+118+200+600</f>
        <v>1218</v>
      </c>
      <c r="H87" s="6">
        <v>41820</v>
      </c>
    </row>
    <row r="88" spans="2:8" ht="18.600000000000001" customHeight="1" x14ac:dyDescent="0.2">
      <c r="B88" s="2">
        <v>2</v>
      </c>
      <c r="C88" s="1" t="s">
        <v>17</v>
      </c>
      <c r="D88" s="1">
        <v>15</v>
      </c>
      <c r="E88" s="1" t="s">
        <v>18</v>
      </c>
      <c r="F88" s="1" t="s">
        <v>11</v>
      </c>
      <c r="G88" s="5">
        <f>4907.98-G87+118</f>
        <v>3807.9799999999996</v>
      </c>
      <c r="H88" s="6">
        <v>41820</v>
      </c>
    </row>
    <row r="89" spans="2:8" ht="23.1" customHeight="1" x14ac:dyDescent="0.2">
      <c r="B89" s="2">
        <v>3</v>
      </c>
      <c r="C89" s="1" t="s">
        <v>75</v>
      </c>
      <c r="D89" s="1">
        <v>2</v>
      </c>
      <c r="E89" s="1" t="s">
        <v>50</v>
      </c>
      <c r="F89" s="1" t="s">
        <v>11</v>
      </c>
      <c r="G89" s="5">
        <f>140+305</f>
        <v>445</v>
      </c>
      <c r="H89" s="6">
        <v>41813</v>
      </c>
    </row>
    <row r="90" spans="2:8" ht="22.5" x14ac:dyDescent="0.2">
      <c r="B90" s="2">
        <v>4</v>
      </c>
      <c r="C90" s="1" t="s">
        <v>76</v>
      </c>
      <c r="D90" s="1">
        <v>3</v>
      </c>
      <c r="E90" s="1" t="s">
        <v>26</v>
      </c>
      <c r="F90" s="1" t="s">
        <v>29</v>
      </c>
      <c r="G90" s="5">
        <f>1266.12+357.5+95</f>
        <v>1718.62</v>
      </c>
      <c r="H90" s="6">
        <v>41810</v>
      </c>
    </row>
    <row r="91" spans="2:8" x14ac:dyDescent="0.2">
      <c r="B91" s="2">
        <v>5</v>
      </c>
      <c r="C91" s="1" t="s">
        <v>77</v>
      </c>
      <c r="D91" s="1">
        <v>1</v>
      </c>
      <c r="E91" s="1" t="s">
        <v>78</v>
      </c>
      <c r="F91" s="1" t="s">
        <v>11</v>
      </c>
      <c r="G91" s="5">
        <v>265</v>
      </c>
      <c r="H91" s="6">
        <v>41813</v>
      </c>
    </row>
    <row r="92" spans="2:8" x14ac:dyDescent="0.2">
      <c r="B92" s="2"/>
      <c r="C92" s="1" t="s">
        <v>79</v>
      </c>
      <c r="D92" s="1">
        <v>1</v>
      </c>
      <c r="E92" s="1" t="s">
        <v>80</v>
      </c>
      <c r="F92" s="1" t="s">
        <v>21</v>
      </c>
      <c r="G92" s="5">
        <v>96</v>
      </c>
      <c r="H92" s="6">
        <v>41809</v>
      </c>
    </row>
    <row r="93" spans="2:8" x14ac:dyDescent="0.2">
      <c r="B93" s="2"/>
      <c r="C93" s="1" t="s">
        <v>81</v>
      </c>
      <c r="D93" s="1">
        <v>2</v>
      </c>
      <c r="E93" s="1" t="s">
        <v>82</v>
      </c>
      <c r="F93" s="1" t="s">
        <v>21</v>
      </c>
      <c r="G93" s="5">
        <v>540</v>
      </c>
      <c r="H93" s="6">
        <v>41809</v>
      </c>
    </row>
    <row r="94" spans="2:8" x14ac:dyDescent="0.2">
      <c r="B94" s="2"/>
      <c r="C94" s="1" t="s">
        <v>83</v>
      </c>
      <c r="D94" s="1">
        <v>1</v>
      </c>
      <c r="E94" s="2" t="s">
        <v>84</v>
      </c>
      <c r="F94" s="2" t="s">
        <v>29</v>
      </c>
      <c r="G94" s="23">
        <v>2777</v>
      </c>
      <c r="H94" s="24">
        <v>41810</v>
      </c>
    </row>
    <row r="95" spans="2:8" hidden="1" x14ac:dyDescent="0.2">
      <c r="B95" s="2"/>
      <c r="C95" s="1" t="s">
        <v>85</v>
      </c>
      <c r="D95" s="1"/>
      <c r="E95" s="1" t="s">
        <v>13</v>
      </c>
      <c r="F95" s="1" t="s">
        <v>11</v>
      </c>
      <c r="G95" s="23"/>
      <c r="H95" s="24"/>
    </row>
    <row r="96" spans="2:8" x14ac:dyDescent="0.2">
      <c r="B96" s="2"/>
      <c r="C96" s="1" t="s">
        <v>86</v>
      </c>
      <c r="D96" s="1">
        <v>1</v>
      </c>
      <c r="E96" s="2" t="s">
        <v>87</v>
      </c>
      <c r="F96" s="2" t="s">
        <v>21</v>
      </c>
      <c r="G96" s="23">
        <v>12000</v>
      </c>
      <c r="H96" s="24">
        <v>41809</v>
      </c>
    </row>
    <row r="97" spans="2:8" hidden="1" x14ac:dyDescent="0.2">
      <c r="B97" s="2"/>
      <c r="C97" s="1" t="s">
        <v>19</v>
      </c>
      <c r="D97" s="1"/>
      <c r="E97" s="1" t="s">
        <v>20</v>
      </c>
      <c r="F97" s="1" t="s">
        <v>21</v>
      </c>
      <c r="G97" s="23"/>
      <c r="H97" s="24"/>
    </row>
    <row r="98" spans="2:8" hidden="1" x14ac:dyDescent="0.2">
      <c r="B98" s="2"/>
      <c r="C98" s="1"/>
      <c r="D98" s="1"/>
      <c r="E98" s="2"/>
      <c r="F98" s="2"/>
      <c r="G98" s="23"/>
      <c r="H98" s="24"/>
    </row>
    <row r="99" spans="2:8" hidden="1" x14ac:dyDescent="0.2">
      <c r="B99" s="2"/>
      <c r="C99" s="1"/>
      <c r="D99" s="1"/>
      <c r="E99" s="2"/>
      <c r="F99" s="2"/>
      <c r="G99" s="23"/>
      <c r="H99" s="24"/>
    </row>
    <row r="100" spans="2:8" hidden="1" x14ac:dyDescent="0.2">
      <c r="B100" s="2"/>
      <c r="C100" s="1"/>
      <c r="D100" s="1"/>
      <c r="E100" s="2"/>
      <c r="F100" s="2"/>
      <c r="G100" s="23"/>
      <c r="H100" s="24"/>
    </row>
    <row r="101" spans="2:8" hidden="1" x14ac:dyDescent="0.2">
      <c r="B101" s="2"/>
      <c r="C101" s="1"/>
      <c r="D101" s="1"/>
      <c r="E101" s="1"/>
      <c r="F101" s="1"/>
      <c r="G101" s="23"/>
      <c r="H101" s="24"/>
    </row>
    <row r="102" spans="2:8" hidden="1" x14ac:dyDescent="0.2">
      <c r="B102" s="2"/>
      <c r="C102" s="1"/>
      <c r="D102" s="1"/>
      <c r="E102" s="2"/>
      <c r="F102" s="2"/>
      <c r="G102" s="23"/>
      <c r="H102" s="24"/>
    </row>
    <row r="103" spans="2:8" hidden="1" x14ac:dyDescent="0.2">
      <c r="B103" s="2"/>
      <c r="C103" s="1"/>
      <c r="D103" s="1"/>
      <c r="E103" s="1"/>
      <c r="F103" s="1"/>
      <c r="G103" s="23"/>
      <c r="H103" s="24"/>
    </row>
    <row r="104" spans="2:8" x14ac:dyDescent="0.2">
      <c r="B104" s="2"/>
      <c r="C104" s="1"/>
      <c r="D104" s="1">
        <f>D87+D88+D89+D90+D91+D92+D93+D94+D95+D96+D97+D98+D99+D100+D101</f>
        <v>31</v>
      </c>
      <c r="E104" s="1"/>
      <c r="F104" s="1" t="s">
        <v>30</v>
      </c>
      <c r="G104" s="23">
        <f>G87+G88+G89+G90+G91+G92+G93+G94+G95+G96+G97+G98+G99+G100+G101+G102+G103</f>
        <v>22867.599999999999</v>
      </c>
      <c r="H104" s="24"/>
    </row>
    <row r="105" spans="2:8" x14ac:dyDescent="0.2">
      <c r="B105" s="2"/>
      <c r="C105" s="1" t="s">
        <v>88</v>
      </c>
      <c r="D105" s="1">
        <f>D104+D84+D69</f>
        <v>84</v>
      </c>
      <c r="E105" s="1"/>
      <c r="F105" s="1"/>
      <c r="G105" s="23">
        <f>G104+G84+G69</f>
        <v>49410.729999999996</v>
      </c>
      <c r="H105" s="24"/>
    </row>
    <row r="106" spans="2:8" x14ac:dyDescent="0.2">
      <c r="B106" s="2"/>
      <c r="C106" s="1" t="s">
        <v>89</v>
      </c>
      <c r="D106" s="1">
        <f>D105+D50</f>
        <v>147</v>
      </c>
      <c r="E106" s="1"/>
      <c r="F106" s="1"/>
      <c r="G106" s="23">
        <f>G105+G50</f>
        <v>89574.76999999999</v>
      </c>
      <c r="H106" s="24"/>
    </row>
    <row r="107" spans="2:8" ht="228.4" customHeight="1" x14ac:dyDescent="0.2">
      <c r="B107" s="7"/>
      <c r="C107" s="8"/>
      <c r="D107" s="8"/>
      <c r="E107" s="8"/>
      <c r="F107" s="8"/>
      <c r="G107" s="25"/>
      <c r="H107" s="26"/>
    </row>
    <row r="108" spans="2:8" x14ac:dyDescent="0.2">
      <c r="B108" s="2"/>
      <c r="C108" s="3" t="s">
        <v>90</v>
      </c>
      <c r="D108" s="3"/>
      <c r="E108" s="27"/>
      <c r="F108" s="27"/>
      <c r="G108" s="28"/>
      <c r="H108" s="29"/>
    </row>
    <row r="109" spans="2:8" ht="22.5" x14ac:dyDescent="0.2">
      <c r="B109" s="2">
        <v>1</v>
      </c>
      <c r="C109" s="1" t="s">
        <v>14</v>
      </c>
      <c r="D109" s="1">
        <v>3</v>
      </c>
      <c r="E109" s="1" t="s">
        <v>15</v>
      </c>
      <c r="F109" s="1" t="s">
        <v>16</v>
      </c>
      <c r="G109" s="23">
        <f>300+300+300</f>
        <v>900</v>
      </c>
      <c r="H109" s="24">
        <v>41851</v>
      </c>
    </row>
    <row r="110" spans="2:8" x14ac:dyDescent="0.2">
      <c r="B110" s="2">
        <v>2</v>
      </c>
      <c r="C110" s="1" t="s">
        <v>17</v>
      </c>
      <c r="D110" s="1">
        <v>13</v>
      </c>
      <c r="E110" s="1" t="s">
        <v>18</v>
      </c>
      <c r="F110" s="1" t="s">
        <v>11</v>
      </c>
      <c r="G110" s="23">
        <f>4398.28-G109</f>
        <v>3498.2799999999997</v>
      </c>
      <c r="H110" s="24">
        <v>41851</v>
      </c>
    </row>
    <row r="111" spans="2:8" ht="23.85" customHeight="1" x14ac:dyDescent="0.2">
      <c r="B111" s="2">
        <v>3</v>
      </c>
      <c r="C111" s="1" t="s">
        <v>91</v>
      </c>
      <c r="D111" s="1">
        <v>1</v>
      </c>
      <c r="E111" s="1" t="s">
        <v>13</v>
      </c>
      <c r="F111" s="1" t="s">
        <v>11</v>
      </c>
      <c r="G111" s="23">
        <v>80</v>
      </c>
      <c r="H111" s="24">
        <v>41835</v>
      </c>
    </row>
    <row r="112" spans="2:8" hidden="1" x14ac:dyDescent="0.2">
      <c r="B112" s="2">
        <v>4</v>
      </c>
      <c r="C112" s="1"/>
      <c r="D112" s="1"/>
      <c r="E112" s="1"/>
      <c r="F112" s="1" t="s">
        <v>29</v>
      </c>
      <c r="G112" s="23"/>
      <c r="H112" s="24"/>
    </row>
    <row r="113" spans="2:8" hidden="1" x14ac:dyDescent="0.2">
      <c r="B113" s="2">
        <v>5</v>
      </c>
      <c r="C113" s="1"/>
      <c r="D113" s="1"/>
      <c r="E113" s="2"/>
      <c r="F113" s="2" t="s">
        <v>21</v>
      </c>
      <c r="G113" s="23"/>
      <c r="H113" s="24"/>
    </row>
    <row r="114" spans="2:8" hidden="1" x14ac:dyDescent="0.2">
      <c r="B114" s="2">
        <v>6</v>
      </c>
      <c r="C114" s="1" t="s">
        <v>19</v>
      </c>
      <c r="D114" s="1"/>
      <c r="E114" s="1" t="s">
        <v>20</v>
      </c>
      <c r="F114" s="1" t="s">
        <v>21</v>
      </c>
      <c r="G114" s="23"/>
      <c r="H114" s="24"/>
    </row>
    <row r="115" spans="2:8" hidden="1" x14ac:dyDescent="0.2">
      <c r="B115" s="2">
        <v>8</v>
      </c>
      <c r="C115" s="1" t="s">
        <v>92</v>
      </c>
      <c r="D115" s="1"/>
      <c r="E115" s="1" t="s">
        <v>10</v>
      </c>
      <c r="F115" s="1" t="s">
        <v>11</v>
      </c>
      <c r="G115" s="23"/>
      <c r="H115" s="24"/>
    </row>
    <row r="116" spans="2:8" hidden="1" x14ac:dyDescent="0.2">
      <c r="B116" s="2">
        <v>9</v>
      </c>
      <c r="C116" s="1" t="s">
        <v>93</v>
      </c>
      <c r="D116" s="1"/>
      <c r="E116" s="30" t="s">
        <v>43</v>
      </c>
      <c r="F116" s="30" t="s">
        <v>29</v>
      </c>
      <c r="G116" s="23"/>
      <c r="H116" s="24"/>
    </row>
    <row r="117" spans="2:8" x14ac:dyDescent="0.2">
      <c r="B117" s="2">
        <v>4</v>
      </c>
      <c r="C117" s="1" t="s">
        <v>22</v>
      </c>
      <c r="D117" s="1">
        <v>1</v>
      </c>
      <c r="E117" s="1" t="s">
        <v>50</v>
      </c>
      <c r="F117" s="1" t="s">
        <v>11</v>
      </c>
      <c r="G117" s="23">
        <v>155</v>
      </c>
      <c r="H117" s="24">
        <v>41805</v>
      </c>
    </row>
    <row r="118" spans="2:8" x14ac:dyDescent="0.2">
      <c r="B118" s="2">
        <v>5</v>
      </c>
      <c r="C118" s="1" t="s">
        <v>19</v>
      </c>
      <c r="D118" s="1">
        <v>4</v>
      </c>
      <c r="E118" s="1" t="s">
        <v>20</v>
      </c>
      <c r="F118" s="1" t="s">
        <v>21</v>
      </c>
      <c r="G118" s="23">
        <v>5850.39</v>
      </c>
      <c r="H118" s="24">
        <v>41851</v>
      </c>
    </row>
    <row r="119" spans="2:8" hidden="1" x14ac:dyDescent="0.2">
      <c r="B119" s="2"/>
      <c r="C119" s="1" t="s">
        <v>94</v>
      </c>
      <c r="D119" s="1"/>
      <c r="E119" s="1" t="s">
        <v>26</v>
      </c>
      <c r="F119" s="1" t="s">
        <v>11</v>
      </c>
      <c r="G119" s="23"/>
      <c r="H119" s="24"/>
    </row>
    <row r="120" spans="2:8" hidden="1" x14ac:dyDescent="0.2">
      <c r="B120" s="2"/>
      <c r="C120" s="1" t="s">
        <v>95</v>
      </c>
      <c r="D120" s="1"/>
      <c r="E120" s="1" t="s">
        <v>96</v>
      </c>
      <c r="F120" s="1" t="s">
        <v>29</v>
      </c>
      <c r="G120" s="23"/>
      <c r="H120" s="24"/>
    </row>
    <row r="121" spans="2:8" hidden="1" x14ac:dyDescent="0.2">
      <c r="B121" s="2"/>
      <c r="C121" s="1" t="s">
        <v>83</v>
      </c>
      <c r="D121" s="1"/>
      <c r="E121" s="1" t="s">
        <v>97</v>
      </c>
      <c r="F121" s="1" t="s">
        <v>29</v>
      </c>
      <c r="G121" s="23"/>
      <c r="H121" s="24"/>
    </row>
    <row r="122" spans="2:8" ht="27.6" customHeight="1" x14ac:dyDescent="0.2">
      <c r="B122" s="2"/>
      <c r="C122" s="1"/>
      <c r="D122" s="1">
        <f>D109+D110+D111+D112+D113+D114+D115+D116+D117+D118+D119+D120+D121</f>
        <v>22</v>
      </c>
      <c r="E122" s="1"/>
      <c r="F122" s="1" t="s">
        <v>30</v>
      </c>
      <c r="G122" s="23">
        <f>G109+G110+G111+G112+G113+G114+G115+G116+G117+G118+G119+G120+G121</f>
        <v>10483.67</v>
      </c>
      <c r="H122" s="24"/>
    </row>
    <row r="123" spans="2:8" ht="92.45" customHeight="1" x14ac:dyDescent="0.2">
      <c r="B123" s="7"/>
      <c r="C123" s="8"/>
      <c r="D123" s="8"/>
      <c r="E123" s="8"/>
      <c r="F123" s="8"/>
      <c r="G123" s="25"/>
      <c r="H123" s="26"/>
    </row>
    <row r="124" spans="2:8" ht="20.85" customHeight="1" x14ac:dyDescent="0.2">
      <c r="B124" s="2"/>
      <c r="C124" s="3" t="s">
        <v>98</v>
      </c>
      <c r="D124" s="3"/>
      <c r="E124" s="27"/>
      <c r="F124" s="27"/>
      <c r="G124" s="28"/>
      <c r="H124" s="29"/>
    </row>
    <row r="125" spans="2:8" ht="17.100000000000001" customHeight="1" x14ac:dyDescent="0.2">
      <c r="B125" s="2">
        <v>1</v>
      </c>
      <c r="C125" s="1" t="s">
        <v>99</v>
      </c>
      <c r="D125" s="1">
        <v>1</v>
      </c>
      <c r="E125" s="1" t="s">
        <v>50</v>
      </c>
      <c r="F125" s="1" t="s">
        <v>11</v>
      </c>
      <c r="G125" s="23">
        <v>155</v>
      </c>
      <c r="H125" s="24">
        <v>41862</v>
      </c>
    </row>
    <row r="126" spans="2:8" x14ac:dyDescent="0.2">
      <c r="B126" s="2">
        <v>2</v>
      </c>
      <c r="C126" s="1" t="s">
        <v>100</v>
      </c>
      <c r="D126" s="1">
        <v>1</v>
      </c>
      <c r="E126" s="1" t="s">
        <v>26</v>
      </c>
      <c r="F126" s="1" t="s">
        <v>11</v>
      </c>
      <c r="G126" s="23">
        <v>20</v>
      </c>
      <c r="H126" s="24">
        <v>41862</v>
      </c>
    </row>
    <row r="127" spans="2:8" hidden="1" x14ac:dyDescent="0.2">
      <c r="B127" s="2">
        <v>3</v>
      </c>
      <c r="C127" s="1" t="s">
        <v>101</v>
      </c>
      <c r="D127" s="1"/>
      <c r="E127" s="1" t="s">
        <v>102</v>
      </c>
      <c r="F127" s="2" t="s">
        <v>11</v>
      </c>
      <c r="G127" s="23"/>
      <c r="H127" s="24"/>
    </row>
    <row r="128" spans="2:8" ht="23.85" hidden="1" customHeight="1" x14ac:dyDescent="0.2">
      <c r="B128" s="2">
        <v>4</v>
      </c>
      <c r="C128" s="1" t="s">
        <v>103</v>
      </c>
      <c r="D128" s="1"/>
      <c r="E128" s="1" t="s">
        <v>13</v>
      </c>
      <c r="F128" s="1" t="s">
        <v>11</v>
      </c>
      <c r="G128" s="23"/>
      <c r="H128" s="24"/>
    </row>
    <row r="129" spans="2:8" x14ac:dyDescent="0.2">
      <c r="B129" s="2"/>
      <c r="C129" s="1" t="s">
        <v>19</v>
      </c>
      <c r="D129" s="1">
        <v>1</v>
      </c>
      <c r="E129" s="1" t="s">
        <v>20</v>
      </c>
      <c r="F129" s="1" t="s">
        <v>21</v>
      </c>
      <c r="G129" s="23">
        <v>2951.5</v>
      </c>
      <c r="H129" s="24">
        <v>41882</v>
      </c>
    </row>
    <row r="130" spans="2:8" ht="22.5" x14ac:dyDescent="0.2">
      <c r="B130" s="2"/>
      <c r="C130" s="1" t="s">
        <v>14</v>
      </c>
      <c r="D130" s="1">
        <v>5</v>
      </c>
      <c r="E130" s="1" t="s">
        <v>15</v>
      </c>
      <c r="F130" s="1" t="s">
        <v>16</v>
      </c>
      <c r="G130" s="23">
        <f>499.72+500+300+300+500</f>
        <v>2099.7200000000003</v>
      </c>
      <c r="H130" s="24">
        <v>41882</v>
      </c>
    </row>
    <row r="131" spans="2:8" x14ac:dyDescent="0.2">
      <c r="B131" s="2"/>
      <c r="C131" s="1" t="s">
        <v>17</v>
      </c>
      <c r="D131" s="1">
        <v>18</v>
      </c>
      <c r="E131" s="1" t="s">
        <v>18</v>
      </c>
      <c r="F131" s="1" t="s">
        <v>11</v>
      </c>
      <c r="G131" s="23">
        <f>6816.28-G130</f>
        <v>4716.5599999999995</v>
      </c>
      <c r="H131" s="24">
        <v>41882</v>
      </c>
    </row>
    <row r="132" spans="2:8" hidden="1" x14ac:dyDescent="0.2">
      <c r="B132" s="2"/>
      <c r="C132" s="1" t="s">
        <v>83</v>
      </c>
      <c r="D132" s="1"/>
      <c r="E132" s="1" t="s">
        <v>37</v>
      </c>
      <c r="F132" s="1" t="s">
        <v>29</v>
      </c>
      <c r="G132" s="23"/>
      <c r="H132" s="24"/>
    </row>
    <row r="133" spans="2:8" ht="15.6" hidden="1" customHeight="1" x14ac:dyDescent="0.2">
      <c r="B133" s="2"/>
      <c r="C133" s="1" t="s">
        <v>83</v>
      </c>
      <c r="D133" s="1"/>
      <c r="E133" s="1" t="s">
        <v>97</v>
      </c>
      <c r="F133" s="1" t="s">
        <v>29</v>
      </c>
      <c r="G133" s="23"/>
      <c r="H133" s="24"/>
    </row>
    <row r="134" spans="2:8" x14ac:dyDescent="0.2">
      <c r="B134" s="2"/>
      <c r="C134" s="1"/>
      <c r="D134" s="1">
        <f>D125+D126+D127+D128+D129+D130+D131+D132+D133</f>
        <v>26</v>
      </c>
      <c r="E134" s="2"/>
      <c r="F134" s="2" t="s">
        <v>30</v>
      </c>
      <c r="G134" s="23">
        <f>G125+G126+G127+G128+G129+G130+G131+G132+G133</f>
        <v>9942.7799999999988</v>
      </c>
      <c r="H134" s="24"/>
    </row>
    <row r="135" spans="2:8" ht="227.65" customHeight="1" x14ac:dyDescent="0.2">
      <c r="B135" s="7"/>
      <c r="C135" s="8"/>
      <c r="D135" s="8"/>
      <c r="E135" s="7"/>
      <c r="F135" s="7"/>
      <c r="G135" s="25"/>
      <c r="H135" s="26"/>
    </row>
    <row r="136" spans="2:8" x14ac:dyDescent="0.2">
      <c r="B136" s="2"/>
      <c r="C136" s="3" t="s">
        <v>104</v>
      </c>
      <c r="D136" s="3"/>
      <c r="E136" s="27"/>
      <c r="F136" s="27"/>
      <c r="G136" s="28"/>
      <c r="H136" s="29"/>
    </row>
    <row r="137" spans="2:8" x14ac:dyDescent="0.2">
      <c r="B137" s="2">
        <v>1</v>
      </c>
      <c r="C137" s="1" t="s">
        <v>53</v>
      </c>
      <c r="D137" s="1">
        <v>1</v>
      </c>
      <c r="E137" s="1" t="s">
        <v>54</v>
      </c>
      <c r="F137" s="1" t="s">
        <v>11</v>
      </c>
      <c r="G137" s="5">
        <v>3291.75</v>
      </c>
      <c r="H137" s="24">
        <v>41883</v>
      </c>
    </row>
    <row r="138" spans="2:8" x14ac:dyDescent="0.2">
      <c r="B138" s="2">
        <v>2</v>
      </c>
      <c r="C138" s="1" t="s">
        <v>22</v>
      </c>
      <c r="D138" s="1">
        <v>1</v>
      </c>
      <c r="E138" s="1" t="s">
        <v>34</v>
      </c>
      <c r="F138" s="1" t="s">
        <v>11</v>
      </c>
      <c r="G138" s="23">
        <v>155</v>
      </c>
      <c r="H138" s="24">
        <v>41894</v>
      </c>
    </row>
    <row r="139" spans="2:8" x14ac:dyDescent="0.2">
      <c r="B139" s="2">
        <v>3</v>
      </c>
      <c r="C139" s="1" t="s">
        <v>105</v>
      </c>
      <c r="D139" s="1">
        <v>1</v>
      </c>
      <c r="E139" s="1" t="s">
        <v>106</v>
      </c>
      <c r="F139" s="1" t="s">
        <v>24</v>
      </c>
      <c r="G139" s="23">
        <v>300000</v>
      </c>
      <c r="H139" s="24">
        <v>41887</v>
      </c>
    </row>
    <row r="140" spans="2:8" x14ac:dyDescent="0.2">
      <c r="B140" s="2">
        <v>4</v>
      </c>
      <c r="C140" s="1" t="s">
        <v>107</v>
      </c>
      <c r="D140" s="1">
        <v>2</v>
      </c>
      <c r="E140" s="1" t="s">
        <v>13</v>
      </c>
      <c r="F140" s="1" t="s">
        <v>11</v>
      </c>
      <c r="G140" s="23">
        <f>80+1680</f>
        <v>1760</v>
      </c>
      <c r="H140" s="24">
        <v>41894</v>
      </c>
    </row>
    <row r="141" spans="2:8" ht="22.5" x14ac:dyDescent="0.2">
      <c r="B141" s="2">
        <v>5</v>
      </c>
      <c r="C141" s="1" t="s">
        <v>14</v>
      </c>
      <c r="D141" s="1">
        <v>7</v>
      </c>
      <c r="E141" s="1" t="s">
        <v>15</v>
      </c>
      <c r="F141" s="1" t="s">
        <v>16</v>
      </c>
      <c r="G141" s="23">
        <f>300+240+300+350+300+500+300</f>
        <v>2290</v>
      </c>
      <c r="H141" s="24">
        <v>41912</v>
      </c>
    </row>
    <row r="142" spans="2:8" x14ac:dyDescent="0.2">
      <c r="B142" s="2">
        <v>6</v>
      </c>
      <c r="C142" s="1" t="s">
        <v>17</v>
      </c>
      <c r="D142" s="1">
        <v>17</v>
      </c>
      <c r="E142" s="1" t="s">
        <v>18</v>
      </c>
      <c r="F142" s="1" t="s">
        <v>11</v>
      </c>
      <c r="G142" s="23">
        <f>7076.91-G141</f>
        <v>4786.91</v>
      </c>
      <c r="H142" s="24">
        <v>41912</v>
      </c>
    </row>
    <row r="143" spans="2:8" x14ac:dyDescent="0.2">
      <c r="B143" s="2">
        <v>7</v>
      </c>
      <c r="C143" s="1" t="s">
        <v>108</v>
      </c>
      <c r="D143" s="1">
        <v>1</v>
      </c>
      <c r="E143" s="1" t="s">
        <v>109</v>
      </c>
      <c r="F143" s="1" t="s">
        <v>29</v>
      </c>
      <c r="G143" s="23">
        <v>55400</v>
      </c>
      <c r="H143" s="24">
        <v>41906</v>
      </c>
    </row>
    <row r="144" spans="2:8" ht="22.5" x14ac:dyDescent="0.2">
      <c r="B144" s="2">
        <v>8</v>
      </c>
      <c r="C144" s="1" t="s">
        <v>110</v>
      </c>
      <c r="D144" s="1">
        <v>1</v>
      </c>
      <c r="E144" s="1" t="s">
        <v>10</v>
      </c>
      <c r="F144" s="1" t="s">
        <v>11</v>
      </c>
      <c r="G144" s="23">
        <v>490</v>
      </c>
      <c r="H144" s="24">
        <v>41911</v>
      </c>
    </row>
    <row r="145" spans="2:8" x14ac:dyDescent="0.2">
      <c r="B145" s="2">
        <v>9</v>
      </c>
      <c r="C145" s="1" t="s">
        <v>111</v>
      </c>
      <c r="D145" s="1">
        <v>1</v>
      </c>
      <c r="E145" s="1" t="s">
        <v>112</v>
      </c>
      <c r="F145" s="1" t="s">
        <v>21</v>
      </c>
      <c r="G145" s="23">
        <v>220</v>
      </c>
      <c r="H145" s="24">
        <v>41899</v>
      </c>
    </row>
    <row r="146" spans="2:8" x14ac:dyDescent="0.2">
      <c r="B146" s="2">
        <v>10</v>
      </c>
      <c r="C146" s="1" t="s">
        <v>113</v>
      </c>
      <c r="D146" s="1">
        <v>1</v>
      </c>
      <c r="E146" s="1" t="s">
        <v>114</v>
      </c>
      <c r="F146" s="1" t="s">
        <v>21</v>
      </c>
      <c r="G146" s="23">
        <v>350</v>
      </c>
      <c r="H146" s="24">
        <v>41898</v>
      </c>
    </row>
    <row r="147" spans="2:8" x14ac:dyDescent="0.2">
      <c r="B147" s="2">
        <v>11</v>
      </c>
      <c r="C147" s="1" t="s">
        <v>115</v>
      </c>
      <c r="D147" s="1">
        <v>2</v>
      </c>
      <c r="E147" s="1" t="s">
        <v>84</v>
      </c>
      <c r="F147" s="1" t="s">
        <v>29</v>
      </c>
      <c r="G147" s="23">
        <v>2248.83</v>
      </c>
      <c r="H147" s="24">
        <v>41903</v>
      </c>
    </row>
    <row r="148" spans="2:8" x14ac:dyDescent="0.2">
      <c r="B148" s="2">
        <v>12</v>
      </c>
      <c r="C148" s="1" t="s">
        <v>116</v>
      </c>
      <c r="D148" s="1">
        <v>1</v>
      </c>
      <c r="E148" s="1" t="s">
        <v>117</v>
      </c>
      <c r="F148" s="1" t="s">
        <v>29</v>
      </c>
      <c r="G148" s="5">
        <v>32994</v>
      </c>
      <c r="H148" s="24">
        <v>41912</v>
      </c>
    </row>
    <row r="149" spans="2:8" ht="14.85" customHeight="1" x14ac:dyDescent="0.2">
      <c r="B149" s="2"/>
      <c r="C149" s="1"/>
      <c r="D149" s="1">
        <f>D137+D138+D139+D140+D141+D142+D143+D144+D145+D146+D147+D148</f>
        <v>36</v>
      </c>
      <c r="E149" s="1"/>
      <c r="F149" s="1" t="s">
        <v>30</v>
      </c>
      <c r="G149" s="23">
        <f>G137+G138+G139+G141+G142+G143+G144+G145+G146+G140+G147+G148</f>
        <v>403986.49</v>
      </c>
      <c r="H149" s="24"/>
    </row>
    <row r="150" spans="2:8" ht="14.85" customHeight="1" x14ac:dyDescent="0.2">
      <c r="B150" s="2"/>
      <c r="C150" s="1"/>
      <c r="D150" s="1">
        <f>D149+D134+D122</f>
        <v>84</v>
      </c>
      <c r="E150" s="1" t="s">
        <v>118</v>
      </c>
      <c r="F150" s="1"/>
      <c r="G150" s="23">
        <f>G149+G134+G122</f>
        <v>424412.94</v>
      </c>
      <c r="H150" s="24"/>
    </row>
    <row r="151" spans="2:8" ht="14.85" customHeight="1" x14ac:dyDescent="0.2">
      <c r="B151" s="2"/>
      <c r="C151" s="1"/>
      <c r="D151" s="1">
        <f>D150+D106</f>
        <v>231</v>
      </c>
      <c r="E151" s="1" t="s">
        <v>119</v>
      </c>
      <c r="F151" s="1"/>
      <c r="G151" s="23">
        <f>G150+G106+5245</f>
        <v>519232.70999999996</v>
      </c>
      <c r="H151" s="24"/>
    </row>
    <row r="152" spans="2:8" ht="208.9" customHeight="1" x14ac:dyDescent="0.2">
      <c r="B152" s="7"/>
      <c r="C152" s="8"/>
      <c r="D152" s="8"/>
      <c r="E152" s="8"/>
      <c r="F152" s="8"/>
      <c r="G152" s="25"/>
      <c r="H152" s="26"/>
    </row>
    <row r="153" spans="2:8" x14ac:dyDescent="0.2">
      <c r="B153" s="2"/>
      <c r="C153" s="3" t="s">
        <v>120</v>
      </c>
      <c r="D153" s="3"/>
      <c r="E153" s="27"/>
      <c r="F153" s="27"/>
      <c r="G153" s="28"/>
      <c r="H153" s="29"/>
    </row>
    <row r="154" spans="2:8" x14ac:dyDescent="0.2">
      <c r="B154" s="2">
        <v>1</v>
      </c>
      <c r="C154" s="1" t="s">
        <v>121</v>
      </c>
      <c r="D154" s="1">
        <v>2</v>
      </c>
      <c r="E154" s="1" t="s">
        <v>122</v>
      </c>
      <c r="F154" s="1" t="s">
        <v>11</v>
      </c>
      <c r="G154" s="23">
        <f>155+62</f>
        <v>217</v>
      </c>
      <c r="H154" s="24">
        <v>41935</v>
      </c>
    </row>
    <row r="155" spans="2:8" x14ac:dyDescent="0.2">
      <c r="B155" s="2">
        <v>2</v>
      </c>
      <c r="C155" s="1" t="s">
        <v>19</v>
      </c>
      <c r="D155" s="1">
        <v>4</v>
      </c>
      <c r="E155" s="1" t="s">
        <v>20</v>
      </c>
      <c r="F155" s="1" t="s">
        <v>21</v>
      </c>
      <c r="G155" s="23">
        <f>655.68+638.66+2402.76+2414.75</f>
        <v>6111.85</v>
      </c>
      <c r="H155" s="24">
        <v>41943</v>
      </c>
    </row>
    <row r="156" spans="2:8" x14ac:dyDescent="0.2">
      <c r="B156" s="2">
        <v>3</v>
      </c>
      <c r="C156" s="1" t="s">
        <v>123</v>
      </c>
      <c r="D156" s="1">
        <v>1</v>
      </c>
      <c r="E156" s="1" t="s">
        <v>13</v>
      </c>
      <c r="F156" s="1" t="s">
        <v>11</v>
      </c>
      <c r="G156" s="23">
        <v>100</v>
      </c>
      <c r="H156" s="24">
        <v>41913</v>
      </c>
    </row>
    <row r="157" spans="2:8" x14ac:dyDescent="0.2">
      <c r="B157" s="2">
        <v>4</v>
      </c>
      <c r="C157" s="1" t="s">
        <v>124</v>
      </c>
      <c r="D157" s="1">
        <v>1</v>
      </c>
      <c r="E157" s="2" t="s">
        <v>125</v>
      </c>
      <c r="F157" s="1" t="s">
        <v>21</v>
      </c>
      <c r="G157" s="23">
        <v>60</v>
      </c>
      <c r="H157" s="24">
        <v>41941</v>
      </c>
    </row>
    <row r="158" spans="2:8" x14ac:dyDescent="0.2">
      <c r="B158" s="2">
        <v>5</v>
      </c>
      <c r="C158" s="1" t="s">
        <v>17</v>
      </c>
      <c r="D158" s="1">
        <v>19</v>
      </c>
      <c r="E158" s="1" t="s">
        <v>18</v>
      </c>
      <c r="F158" s="1" t="s">
        <v>11</v>
      </c>
      <c r="G158" s="23">
        <f>6200.27-G160</f>
        <v>5350.27</v>
      </c>
      <c r="H158" s="24">
        <v>41943</v>
      </c>
    </row>
    <row r="159" spans="2:8" x14ac:dyDescent="0.2">
      <c r="B159" s="2">
        <v>6</v>
      </c>
      <c r="C159" s="1" t="s">
        <v>111</v>
      </c>
      <c r="D159" s="1">
        <v>1</v>
      </c>
      <c r="E159" s="1" t="s">
        <v>126</v>
      </c>
      <c r="F159" s="1" t="s">
        <v>11</v>
      </c>
      <c r="G159" s="23">
        <v>135</v>
      </c>
      <c r="H159" s="24">
        <v>41915</v>
      </c>
    </row>
    <row r="160" spans="2:8" ht="22.5" x14ac:dyDescent="0.2">
      <c r="B160" s="2">
        <v>7</v>
      </c>
      <c r="C160" s="1" t="s">
        <v>14</v>
      </c>
      <c r="D160" s="1">
        <v>3</v>
      </c>
      <c r="E160" s="1" t="s">
        <v>15</v>
      </c>
      <c r="F160" s="1" t="s">
        <v>16</v>
      </c>
      <c r="G160" s="23">
        <f>300+200+350</f>
        <v>850</v>
      </c>
      <c r="H160" s="24">
        <v>41943</v>
      </c>
    </row>
    <row r="161" spans="2:8" x14ac:dyDescent="0.2">
      <c r="B161" s="2">
        <v>8</v>
      </c>
      <c r="C161" s="1" t="s">
        <v>127</v>
      </c>
      <c r="D161" s="1">
        <v>1</v>
      </c>
      <c r="E161" s="1" t="s">
        <v>28</v>
      </c>
      <c r="F161" s="1" t="s">
        <v>29</v>
      </c>
      <c r="G161" s="23">
        <v>1150</v>
      </c>
      <c r="H161" s="24">
        <v>41915</v>
      </c>
    </row>
    <row r="162" spans="2:8" x14ac:dyDescent="0.2">
      <c r="B162" s="2">
        <v>9</v>
      </c>
      <c r="C162" s="1" t="s">
        <v>79</v>
      </c>
      <c r="D162" s="1">
        <v>1</v>
      </c>
      <c r="E162" s="1" t="s">
        <v>80</v>
      </c>
      <c r="F162" s="1" t="s">
        <v>21</v>
      </c>
      <c r="G162" s="23">
        <v>329</v>
      </c>
      <c r="H162" s="24">
        <v>41918</v>
      </c>
    </row>
    <row r="163" spans="2:8" x14ac:dyDescent="0.2">
      <c r="B163" s="2">
        <v>10</v>
      </c>
      <c r="C163" s="1" t="s">
        <v>128</v>
      </c>
      <c r="D163" s="1">
        <v>3</v>
      </c>
      <c r="E163" s="1" t="s">
        <v>129</v>
      </c>
      <c r="F163" s="1" t="s">
        <v>21</v>
      </c>
      <c r="G163" s="23">
        <f>3775+300+4275</f>
        <v>8350</v>
      </c>
      <c r="H163" s="24">
        <v>41918</v>
      </c>
    </row>
    <row r="164" spans="2:8" x14ac:dyDescent="0.2">
      <c r="B164" s="2">
        <v>11</v>
      </c>
      <c r="C164" s="1" t="s">
        <v>105</v>
      </c>
      <c r="D164" s="1">
        <v>1</v>
      </c>
      <c r="E164" s="1" t="s">
        <v>106</v>
      </c>
      <c r="F164" s="1" t="s">
        <v>11</v>
      </c>
      <c r="G164" s="23">
        <v>46000</v>
      </c>
      <c r="H164" s="24">
        <v>41926</v>
      </c>
    </row>
    <row r="165" spans="2:8" x14ac:dyDescent="0.2">
      <c r="B165" s="2">
        <v>12</v>
      </c>
      <c r="C165" s="1" t="s">
        <v>105</v>
      </c>
      <c r="D165" s="1">
        <v>1</v>
      </c>
      <c r="E165" s="1" t="s">
        <v>130</v>
      </c>
      <c r="F165" s="1" t="s">
        <v>21</v>
      </c>
      <c r="G165" s="23">
        <v>35000</v>
      </c>
      <c r="H165" s="24">
        <v>41926</v>
      </c>
    </row>
    <row r="166" spans="2:8" hidden="1" x14ac:dyDescent="0.2">
      <c r="B166" s="2">
        <v>13</v>
      </c>
      <c r="C166" s="1"/>
      <c r="D166" s="1"/>
      <c r="E166" s="1"/>
      <c r="F166" s="1"/>
      <c r="G166" s="23"/>
      <c r="H166" s="24"/>
    </row>
    <row r="167" spans="2:8" hidden="1" x14ac:dyDescent="0.2">
      <c r="B167" s="2">
        <v>14</v>
      </c>
      <c r="C167" s="1"/>
      <c r="D167" s="1"/>
      <c r="E167" s="1"/>
      <c r="F167" s="1"/>
      <c r="G167" s="23"/>
      <c r="H167" s="24"/>
    </row>
    <row r="168" spans="2:8" hidden="1" x14ac:dyDescent="0.2">
      <c r="B168" s="2">
        <v>15</v>
      </c>
      <c r="C168" s="1"/>
      <c r="D168" s="1"/>
      <c r="E168" s="1"/>
      <c r="F168" s="1"/>
      <c r="G168" s="23"/>
      <c r="H168" s="24"/>
    </row>
    <row r="169" spans="2:8" ht="15.6" customHeight="1" x14ac:dyDescent="0.2">
      <c r="B169" s="2"/>
      <c r="C169" s="1"/>
      <c r="D169" s="1">
        <f>D158+D157+D156+D155+D154+D159+D160+D161+D162+D163+D164+D165</f>
        <v>38</v>
      </c>
      <c r="E169" s="2"/>
      <c r="F169" s="2" t="s">
        <v>30</v>
      </c>
      <c r="G169" s="23">
        <f>G154+G155+G156+G157+G158+G159+G160+G161+G162+G163+G164+G165+G166+G167+G168</f>
        <v>103653.12</v>
      </c>
      <c r="H169" s="24"/>
    </row>
    <row r="170" spans="2:8" ht="118.7" customHeight="1" x14ac:dyDescent="0.2">
      <c r="B170" s="7"/>
      <c r="C170" s="8"/>
      <c r="D170" s="8"/>
      <c r="E170" s="7"/>
      <c r="F170" s="7"/>
      <c r="G170" s="25"/>
      <c r="H170" s="26"/>
    </row>
    <row r="171" spans="2:8" x14ac:dyDescent="0.2">
      <c r="B171" s="20"/>
      <c r="C171" s="3" t="s">
        <v>131</v>
      </c>
      <c r="D171" s="3"/>
      <c r="E171" s="27"/>
      <c r="F171" s="27"/>
      <c r="G171" s="28"/>
      <c r="H171" s="29"/>
    </row>
    <row r="172" spans="2:8" x14ac:dyDescent="0.2">
      <c r="B172" s="2">
        <v>1</v>
      </c>
      <c r="C172" s="1" t="s">
        <v>17</v>
      </c>
      <c r="D172" s="1">
        <v>3</v>
      </c>
      <c r="E172" s="2" t="s">
        <v>132</v>
      </c>
      <c r="F172" s="2" t="s">
        <v>11</v>
      </c>
      <c r="G172" s="23">
        <f>500+328+500</f>
        <v>1328</v>
      </c>
      <c r="H172" s="24">
        <v>41973</v>
      </c>
    </row>
    <row r="173" spans="2:8" ht="22.5" x14ac:dyDescent="0.2">
      <c r="B173" s="2">
        <v>2</v>
      </c>
      <c r="C173" s="1" t="s">
        <v>14</v>
      </c>
      <c r="D173" s="1">
        <v>7</v>
      </c>
      <c r="E173" s="1" t="s">
        <v>15</v>
      </c>
      <c r="F173" s="1" t="s">
        <v>16</v>
      </c>
      <c r="G173" s="23">
        <f>250+190+300+200+200+300+200</f>
        <v>1640</v>
      </c>
      <c r="H173" s="24">
        <v>41973</v>
      </c>
    </row>
    <row r="174" spans="2:8" x14ac:dyDescent="0.2">
      <c r="B174" s="2">
        <v>3</v>
      </c>
      <c r="C174" s="1" t="s">
        <v>17</v>
      </c>
      <c r="D174" s="1">
        <v>16</v>
      </c>
      <c r="E174" s="1" t="s">
        <v>18</v>
      </c>
      <c r="F174" s="1" t="s">
        <v>11</v>
      </c>
      <c r="G174" s="23">
        <f>7724.43-G172-G173</f>
        <v>4756.43</v>
      </c>
      <c r="H174" s="24">
        <v>41973</v>
      </c>
    </row>
    <row r="175" spans="2:8" x14ac:dyDescent="0.2">
      <c r="B175" s="2">
        <v>4</v>
      </c>
      <c r="C175" s="1" t="s">
        <v>133</v>
      </c>
      <c r="D175" s="1">
        <v>1</v>
      </c>
      <c r="E175" s="1" t="s">
        <v>134</v>
      </c>
      <c r="F175" s="1" t="s">
        <v>11</v>
      </c>
      <c r="G175" s="23">
        <v>600</v>
      </c>
      <c r="H175" s="24">
        <v>41950</v>
      </c>
    </row>
    <row r="176" spans="2:8" x14ac:dyDescent="0.2">
      <c r="B176" s="2">
        <v>5</v>
      </c>
      <c r="C176" s="1" t="s">
        <v>19</v>
      </c>
      <c r="D176" s="1">
        <v>1</v>
      </c>
      <c r="E176" s="1" t="s">
        <v>20</v>
      </c>
      <c r="F176" s="1" t="s">
        <v>21</v>
      </c>
      <c r="G176" s="23">
        <v>1442.17</v>
      </c>
      <c r="H176" s="24">
        <v>41970</v>
      </c>
    </row>
    <row r="177" spans="2:8" ht="22.5" x14ac:dyDescent="0.2">
      <c r="B177" s="2">
        <v>6</v>
      </c>
      <c r="C177" s="1" t="s">
        <v>135</v>
      </c>
      <c r="D177" s="1">
        <v>2</v>
      </c>
      <c r="E177" s="2" t="s">
        <v>34</v>
      </c>
      <c r="F177" s="2" t="s">
        <v>11</v>
      </c>
      <c r="G177" s="23">
        <f>832+155</f>
        <v>987</v>
      </c>
      <c r="H177" s="24">
        <v>41956</v>
      </c>
    </row>
    <row r="178" spans="2:8" x14ac:dyDescent="0.2">
      <c r="B178" s="2">
        <v>7</v>
      </c>
      <c r="C178" s="1" t="s">
        <v>136</v>
      </c>
      <c r="D178" s="1">
        <v>1</v>
      </c>
      <c r="E178" s="2" t="s">
        <v>137</v>
      </c>
      <c r="F178" s="2" t="s">
        <v>11</v>
      </c>
      <c r="G178" s="23">
        <v>220</v>
      </c>
      <c r="H178" s="24">
        <v>41956</v>
      </c>
    </row>
    <row r="179" spans="2:8" x14ac:dyDescent="0.2">
      <c r="B179" s="2">
        <v>8</v>
      </c>
      <c r="C179" s="1" t="s">
        <v>138</v>
      </c>
      <c r="D179" s="1">
        <v>1</v>
      </c>
      <c r="E179" s="2" t="s">
        <v>139</v>
      </c>
      <c r="F179" s="2" t="s">
        <v>11</v>
      </c>
      <c r="G179" s="23">
        <v>300</v>
      </c>
      <c r="H179" s="24">
        <v>41971</v>
      </c>
    </row>
    <row r="180" spans="2:8" x14ac:dyDescent="0.2">
      <c r="B180" s="2">
        <v>9</v>
      </c>
      <c r="C180" s="1" t="s">
        <v>111</v>
      </c>
      <c r="D180" s="1">
        <v>1</v>
      </c>
      <c r="E180" s="1" t="s">
        <v>126</v>
      </c>
      <c r="F180" s="1" t="s">
        <v>11</v>
      </c>
      <c r="G180" s="23">
        <v>140</v>
      </c>
      <c r="H180" s="24">
        <v>41971</v>
      </c>
    </row>
    <row r="181" spans="2:8" x14ac:dyDescent="0.2">
      <c r="B181" s="2">
        <v>10</v>
      </c>
      <c r="C181" s="1" t="s">
        <v>140</v>
      </c>
      <c r="D181" s="1">
        <v>1</v>
      </c>
      <c r="E181" s="1" t="s">
        <v>141</v>
      </c>
      <c r="F181" s="1" t="s">
        <v>29</v>
      </c>
      <c r="G181" s="23">
        <v>267</v>
      </c>
      <c r="H181" s="24">
        <v>41961</v>
      </c>
    </row>
    <row r="182" spans="2:8" ht="22.5" x14ac:dyDescent="0.2">
      <c r="B182" s="2">
        <v>11</v>
      </c>
      <c r="C182" s="1" t="s">
        <v>142</v>
      </c>
      <c r="D182" s="1">
        <v>4</v>
      </c>
      <c r="E182" s="2" t="s">
        <v>45</v>
      </c>
      <c r="F182" s="2" t="s">
        <v>11</v>
      </c>
      <c r="G182" s="23">
        <f>45+60+76+210</f>
        <v>391</v>
      </c>
      <c r="H182" s="24">
        <v>41967</v>
      </c>
    </row>
    <row r="183" spans="2:8" x14ac:dyDescent="0.2">
      <c r="B183" s="2">
        <v>12</v>
      </c>
      <c r="C183" s="1" t="s">
        <v>143</v>
      </c>
      <c r="D183" s="1">
        <v>2</v>
      </c>
      <c r="E183" s="2" t="s">
        <v>41</v>
      </c>
      <c r="F183" s="2" t="s">
        <v>21</v>
      </c>
      <c r="G183" s="23">
        <f>18.38+117.39</f>
        <v>135.77000000000001</v>
      </c>
      <c r="H183" s="24">
        <v>41950</v>
      </c>
    </row>
    <row r="184" spans="2:8" x14ac:dyDescent="0.2">
      <c r="B184" s="2">
        <v>13</v>
      </c>
      <c r="C184" s="1" t="s">
        <v>105</v>
      </c>
      <c r="D184" s="1">
        <v>1</v>
      </c>
      <c r="E184" s="1" t="s">
        <v>106</v>
      </c>
      <c r="F184" s="1" t="s">
        <v>11</v>
      </c>
      <c r="G184" s="23">
        <v>31000</v>
      </c>
      <c r="H184" s="24">
        <v>41954</v>
      </c>
    </row>
    <row r="185" spans="2:8" x14ac:dyDescent="0.2">
      <c r="B185" s="2">
        <v>14</v>
      </c>
      <c r="C185" s="1" t="s">
        <v>144</v>
      </c>
      <c r="D185" s="1">
        <v>5</v>
      </c>
      <c r="E185" s="2" t="s">
        <v>145</v>
      </c>
      <c r="F185" s="2" t="s">
        <v>11</v>
      </c>
      <c r="G185" s="23">
        <v>18745</v>
      </c>
      <c r="H185" s="24">
        <v>41964</v>
      </c>
    </row>
    <row r="186" spans="2:8" x14ac:dyDescent="0.2">
      <c r="B186" s="2">
        <v>15</v>
      </c>
      <c r="C186" s="1" t="s">
        <v>81</v>
      </c>
      <c r="D186" s="1">
        <v>1</v>
      </c>
      <c r="E186" s="2" t="s">
        <v>82</v>
      </c>
      <c r="F186" s="2" t="s">
        <v>11</v>
      </c>
      <c r="G186" s="23">
        <v>270</v>
      </c>
      <c r="H186" s="24">
        <v>41970</v>
      </c>
    </row>
    <row r="187" spans="2:8" x14ac:dyDescent="0.2">
      <c r="B187" s="2"/>
      <c r="C187" s="1"/>
      <c r="D187" s="1">
        <f>D177+D176+D175+D174+D173+D172+D178+D179+D180+D181+D182+D183+D184+D185+D186</f>
        <v>47</v>
      </c>
      <c r="E187" s="2"/>
      <c r="F187" s="2" t="s">
        <v>30</v>
      </c>
      <c r="G187" s="23">
        <f>G172+G173+G174+G175+G176+G177+G178+G179+G180+G181+G182+G183+G184+G185+G186</f>
        <v>62222.37</v>
      </c>
      <c r="H187" s="24"/>
    </row>
    <row r="188" spans="2:8" ht="120.2" customHeight="1" x14ac:dyDescent="0.2">
      <c r="B188" s="7"/>
      <c r="C188" s="8"/>
      <c r="D188" s="8"/>
      <c r="E188" s="7"/>
      <c r="F188" s="7"/>
      <c r="G188" s="25"/>
      <c r="H188" s="26"/>
    </row>
    <row r="189" spans="2:8" x14ac:dyDescent="0.2">
      <c r="B189" s="2"/>
      <c r="C189" s="3" t="s">
        <v>146</v>
      </c>
      <c r="D189" s="3"/>
      <c r="E189" s="27"/>
      <c r="F189" s="27"/>
      <c r="G189" s="28"/>
      <c r="H189" s="29"/>
    </row>
    <row r="190" spans="2:8" ht="33.75" x14ac:dyDescent="0.2">
      <c r="B190" s="2">
        <v>1</v>
      </c>
      <c r="C190" s="1" t="s">
        <v>147</v>
      </c>
      <c r="D190" s="1">
        <v>3</v>
      </c>
      <c r="E190" s="1" t="s">
        <v>13</v>
      </c>
      <c r="F190" s="1" t="s">
        <v>11</v>
      </c>
      <c r="G190" s="23">
        <f>120+1180+2060</f>
        <v>3360</v>
      </c>
      <c r="H190" s="24">
        <v>41998</v>
      </c>
    </row>
    <row r="191" spans="2:8" x14ac:dyDescent="0.2">
      <c r="B191" s="2">
        <v>2</v>
      </c>
      <c r="C191" s="1" t="s">
        <v>148</v>
      </c>
      <c r="D191" s="1">
        <v>2</v>
      </c>
      <c r="E191" s="2" t="s">
        <v>34</v>
      </c>
      <c r="F191" s="2" t="s">
        <v>11</v>
      </c>
      <c r="G191" s="23">
        <f>271+320</f>
        <v>591</v>
      </c>
      <c r="H191" s="24">
        <v>41974</v>
      </c>
    </row>
    <row r="192" spans="2:8" x14ac:dyDescent="0.2">
      <c r="B192" s="2">
        <v>3</v>
      </c>
      <c r="C192" s="1" t="s">
        <v>149</v>
      </c>
      <c r="D192" s="1">
        <v>1</v>
      </c>
      <c r="E192" s="1" t="s">
        <v>10</v>
      </c>
      <c r="F192" s="1" t="s">
        <v>11</v>
      </c>
      <c r="G192" s="23">
        <v>80</v>
      </c>
      <c r="H192" s="24">
        <v>41991</v>
      </c>
    </row>
    <row r="193" spans="2:8" x14ac:dyDescent="0.2">
      <c r="B193" s="2">
        <v>4</v>
      </c>
      <c r="C193" s="1" t="s">
        <v>19</v>
      </c>
      <c r="D193" s="1">
        <v>4</v>
      </c>
      <c r="E193" s="1" t="s">
        <v>20</v>
      </c>
      <c r="F193" s="1" t="s">
        <v>21</v>
      </c>
      <c r="G193" s="23">
        <f>1105.91+607.44+227.48+2446.28</f>
        <v>4387.1100000000006</v>
      </c>
      <c r="H193" s="24">
        <v>41996</v>
      </c>
    </row>
    <row r="194" spans="2:8" x14ac:dyDescent="0.2">
      <c r="B194" s="2">
        <v>5</v>
      </c>
      <c r="C194" s="1" t="s">
        <v>150</v>
      </c>
      <c r="D194" s="1">
        <v>1</v>
      </c>
      <c r="E194" s="2" t="s">
        <v>26</v>
      </c>
      <c r="F194" s="2" t="s">
        <v>29</v>
      </c>
      <c r="G194" s="23">
        <v>2050.75</v>
      </c>
      <c r="H194" s="24">
        <v>41982</v>
      </c>
    </row>
    <row r="195" spans="2:8" x14ac:dyDescent="0.2">
      <c r="B195" s="2">
        <v>6</v>
      </c>
      <c r="C195" s="1" t="s">
        <v>17</v>
      </c>
      <c r="D195" s="1">
        <v>19</v>
      </c>
      <c r="E195" s="1" t="s">
        <v>18</v>
      </c>
      <c r="F195" s="1" t="s">
        <v>11</v>
      </c>
      <c r="G195" s="23">
        <f>6345.43-G196</f>
        <v>5745.43</v>
      </c>
      <c r="H195" s="24">
        <v>42004</v>
      </c>
    </row>
    <row r="196" spans="2:8" ht="22.5" x14ac:dyDescent="0.2">
      <c r="B196" s="2">
        <v>7</v>
      </c>
      <c r="C196" s="1" t="s">
        <v>14</v>
      </c>
      <c r="D196" s="1">
        <v>2</v>
      </c>
      <c r="E196" s="1" t="s">
        <v>15</v>
      </c>
      <c r="F196" s="1" t="s">
        <v>16</v>
      </c>
      <c r="G196" s="23">
        <f>300+300</f>
        <v>600</v>
      </c>
      <c r="H196" s="24">
        <v>41998</v>
      </c>
    </row>
    <row r="197" spans="2:8" x14ac:dyDescent="0.2">
      <c r="B197" s="2">
        <v>8</v>
      </c>
      <c r="C197" s="1" t="s">
        <v>57</v>
      </c>
      <c r="D197" s="1">
        <v>1</v>
      </c>
      <c r="E197" s="1" t="s">
        <v>151</v>
      </c>
      <c r="F197" s="1" t="s">
        <v>11</v>
      </c>
      <c r="G197" s="23">
        <v>100</v>
      </c>
      <c r="H197" s="24">
        <v>41974</v>
      </c>
    </row>
    <row r="198" spans="2:8" x14ac:dyDescent="0.2">
      <c r="B198" s="2">
        <v>9</v>
      </c>
      <c r="C198" s="1" t="s">
        <v>152</v>
      </c>
      <c r="D198" s="1">
        <v>1</v>
      </c>
      <c r="E198" s="1" t="s">
        <v>153</v>
      </c>
      <c r="F198" s="1" t="s">
        <v>11</v>
      </c>
      <c r="G198" s="23">
        <v>36</v>
      </c>
      <c r="H198" s="24">
        <v>41978</v>
      </c>
    </row>
    <row r="199" spans="2:8" x14ac:dyDescent="0.2">
      <c r="B199" s="2">
        <v>10</v>
      </c>
      <c r="C199" s="1" t="s">
        <v>32</v>
      </c>
      <c r="D199" s="1">
        <v>1</v>
      </c>
      <c r="E199" s="1" t="s">
        <v>67</v>
      </c>
      <c r="F199" s="1" t="s">
        <v>11</v>
      </c>
      <c r="G199" s="23">
        <v>110</v>
      </c>
      <c r="H199" s="24">
        <v>41983</v>
      </c>
    </row>
    <row r="200" spans="2:8" x14ac:dyDescent="0.2">
      <c r="B200" s="2">
        <v>11</v>
      </c>
      <c r="C200" s="1" t="s">
        <v>154</v>
      </c>
      <c r="D200" s="1">
        <v>1</v>
      </c>
      <c r="E200" s="2" t="s">
        <v>45</v>
      </c>
      <c r="F200" s="2" t="s">
        <v>11</v>
      </c>
      <c r="G200" s="23">
        <v>600</v>
      </c>
      <c r="H200" s="24">
        <v>41978</v>
      </c>
    </row>
    <row r="201" spans="2:8" x14ac:dyDescent="0.2">
      <c r="B201" s="2">
        <v>12</v>
      </c>
      <c r="C201" s="1" t="s">
        <v>83</v>
      </c>
      <c r="D201" s="1">
        <v>1</v>
      </c>
      <c r="E201" s="2" t="s">
        <v>155</v>
      </c>
      <c r="F201" s="2" t="s">
        <v>11</v>
      </c>
      <c r="G201" s="23">
        <v>36000</v>
      </c>
      <c r="H201" s="24">
        <v>41988</v>
      </c>
    </row>
    <row r="202" spans="2:8" x14ac:dyDescent="0.2">
      <c r="B202" s="2">
        <v>13</v>
      </c>
      <c r="C202" s="1" t="s">
        <v>105</v>
      </c>
      <c r="D202" s="1">
        <v>2</v>
      </c>
      <c r="E202" s="1" t="s">
        <v>106</v>
      </c>
      <c r="F202" s="1" t="s">
        <v>11</v>
      </c>
      <c r="G202" s="23">
        <f>34000+2641</f>
        <v>36641</v>
      </c>
      <c r="H202" s="24">
        <v>41998</v>
      </c>
    </row>
    <row r="203" spans="2:8" x14ac:dyDescent="0.2">
      <c r="B203" s="2">
        <v>14</v>
      </c>
      <c r="C203" s="1" t="s">
        <v>144</v>
      </c>
      <c r="D203" s="1">
        <v>2</v>
      </c>
      <c r="E203" s="2" t="s">
        <v>145</v>
      </c>
      <c r="F203" s="2" t="s">
        <v>11</v>
      </c>
      <c r="G203" s="23">
        <f>5376+750</f>
        <v>6126</v>
      </c>
      <c r="H203" s="24">
        <v>41991</v>
      </c>
    </row>
    <row r="204" spans="2:8" x14ac:dyDescent="0.2">
      <c r="B204" s="7"/>
      <c r="C204" s="1"/>
      <c r="D204" s="1">
        <f>D191+D192+D193+D194+D195+D196+D197+D198+D199+D200+D190+D201+D202+D203</f>
        <v>41</v>
      </c>
      <c r="E204" s="2"/>
      <c r="F204" s="2" t="s">
        <v>30</v>
      </c>
      <c r="G204" s="23">
        <f>G190+G191+G192+G193+G194+G195+G196+G197+G198+G199+G200+G201+G202+G203</f>
        <v>96427.290000000008</v>
      </c>
      <c r="H204" s="24"/>
    </row>
    <row r="205" spans="2:8" x14ac:dyDescent="0.2">
      <c r="B205" s="7"/>
      <c r="C205" s="8"/>
      <c r="D205" s="8"/>
      <c r="E205" s="7"/>
      <c r="F205" s="7"/>
      <c r="G205" s="25"/>
      <c r="H205" s="26"/>
    </row>
    <row r="206" spans="2:8" x14ac:dyDescent="0.2">
      <c r="C206" s="8"/>
      <c r="D206" s="8"/>
      <c r="E206" s="7"/>
      <c r="F206" s="7"/>
      <c r="G206" s="25"/>
      <c r="H206" s="26"/>
    </row>
    <row r="207" spans="2:8" ht="23.85" customHeight="1" x14ac:dyDescent="0.2">
      <c r="C207" s="31"/>
      <c r="D207" s="31"/>
      <c r="G207" s="32"/>
      <c r="H207" s="33"/>
    </row>
    <row r="208" spans="2:8" hidden="1" x14ac:dyDescent="0.2">
      <c r="C208" s="31"/>
      <c r="D208" s="31"/>
      <c r="G208" s="32"/>
      <c r="H208" s="33"/>
    </row>
    <row r="209" spans="2:8" x14ac:dyDescent="0.2">
      <c r="B209" s="2"/>
      <c r="C209" s="3" t="s">
        <v>156</v>
      </c>
      <c r="D209" s="3"/>
      <c r="E209" s="27"/>
      <c r="F209" s="27"/>
      <c r="G209" s="28"/>
      <c r="H209" s="29"/>
    </row>
    <row r="210" spans="2:8" ht="22.5" x14ac:dyDescent="0.2">
      <c r="B210" s="2">
        <v>1</v>
      </c>
      <c r="C210" s="1" t="s">
        <v>157</v>
      </c>
      <c r="D210" s="1">
        <v>3</v>
      </c>
      <c r="E210" s="1" t="s">
        <v>141</v>
      </c>
      <c r="F210" s="1" t="s">
        <v>29</v>
      </c>
      <c r="G210" s="23">
        <f>288+480+182</f>
        <v>950</v>
      </c>
      <c r="H210" s="24">
        <v>41749</v>
      </c>
    </row>
    <row r="211" spans="2:8" ht="45" x14ac:dyDescent="0.2">
      <c r="B211" s="2">
        <v>2</v>
      </c>
      <c r="C211" s="1" t="s">
        <v>158</v>
      </c>
      <c r="D211" s="1">
        <v>7</v>
      </c>
      <c r="E211" s="2" t="s">
        <v>45</v>
      </c>
      <c r="F211" s="2" t="s">
        <v>11</v>
      </c>
      <c r="G211" s="23">
        <f>564.5+302+143+750+725+1200</f>
        <v>3684.5</v>
      </c>
      <c r="H211" s="24">
        <v>41998</v>
      </c>
    </row>
    <row r="212" spans="2:8" x14ac:dyDescent="0.2">
      <c r="B212" s="2">
        <v>3</v>
      </c>
      <c r="C212" s="1" t="s">
        <v>159</v>
      </c>
      <c r="D212" s="1">
        <v>12</v>
      </c>
      <c r="E212" s="1" t="s">
        <v>117</v>
      </c>
      <c r="F212" s="1" t="s">
        <v>29</v>
      </c>
      <c r="G212" s="23">
        <v>45600</v>
      </c>
      <c r="H212" s="24">
        <v>42004</v>
      </c>
    </row>
    <row r="213" spans="2:8" ht="33.75" x14ac:dyDescent="0.2">
      <c r="B213" s="2">
        <v>4</v>
      </c>
      <c r="C213" s="1" t="s">
        <v>160</v>
      </c>
      <c r="D213" s="1">
        <v>4</v>
      </c>
      <c r="E213" s="1" t="s">
        <v>34</v>
      </c>
      <c r="F213" s="2" t="s">
        <v>11</v>
      </c>
      <c r="G213" s="23">
        <f>1000+256+383+400</f>
        <v>2039</v>
      </c>
      <c r="H213" s="24">
        <v>41781</v>
      </c>
    </row>
    <row r="214" spans="2:8" x14ac:dyDescent="0.2">
      <c r="B214" s="2">
        <v>5</v>
      </c>
      <c r="C214" s="1" t="s">
        <v>161</v>
      </c>
      <c r="D214" s="1">
        <v>2</v>
      </c>
      <c r="E214" s="2" t="s">
        <v>162</v>
      </c>
      <c r="F214" s="2" t="s">
        <v>11</v>
      </c>
      <c r="G214" s="23">
        <f>480+456</f>
        <v>936</v>
      </c>
      <c r="H214" s="24">
        <v>41737</v>
      </c>
    </row>
    <row r="215" spans="2:8" x14ac:dyDescent="0.2">
      <c r="B215" s="2">
        <v>6</v>
      </c>
      <c r="C215" s="1" t="s">
        <v>163</v>
      </c>
      <c r="D215" s="1">
        <v>1</v>
      </c>
      <c r="E215" s="1" t="s">
        <v>164</v>
      </c>
      <c r="F215" s="2" t="s">
        <v>11</v>
      </c>
      <c r="G215" s="23">
        <v>240</v>
      </c>
      <c r="H215" s="24">
        <v>41992</v>
      </c>
    </row>
    <row r="216" spans="2:8" x14ac:dyDescent="0.2">
      <c r="B216" s="2">
        <v>7</v>
      </c>
      <c r="C216" s="1" t="s">
        <v>165</v>
      </c>
      <c r="D216" s="1">
        <v>1</v>
      </c>
      <c r="E216" s="1" t="s">
        <v>166</v>
      </c>
      <c r="F216" s="2" t="s">
        <v>21</v>
      </c>
      <c r="G216" s="23">
        <v>480</v>
      </c>
      <c r="H216" s="24">
        <v>41992</v>
      </c>
    </row>
    <row r="217" spans="2:8" ht="45" x14ac:dyDescent="0.2">
      <c r="B217" s="2">
        <v>8</v>
      </c>
      <c r="C217" s="1" t="s">
        <v>167</v>
      </c>
      <c r="D217" s="1">
        <v>7</v>
      </c>
      <c r="E217" s="1" t="s">
        <v>10</v>
      </c>
      <c r="F217" s="2" t="s">
        <v>11</v>
      </c>
      <c r="G217" s="23">
        <f>450+820+256+2005+87.5+270+180</f>
        <v>4068.5</v>
      </c>
      <c r="H217" s="24">
        <v>41983</v>
      </c>
    </row>
    <row r="218" spans="2:8" x14ac:dyDescent="0.2">
      <c r="B218" s="2">
        <v>9</v>
      </c>
      <c r="C218" s="1" t="s">
        <v>168</v>
      </c>
      <c r="D218" s="1">
        <v>2</v>
      </c>
      <c r="E218" s="1" t="s">
        <v>60</v>
      </c>
      <c r="F218" s="2" t="s">
        <v>11</v>
      </c>
      <c r="G218" s="23">
        <f>296+2516</f>
        <v>2812</v>
      </c>
      <c r="H218" s="24">
        <v>41998</v>
      </c>
    </row>
    <row r="219" spans="2:8" ht="22.5" x14ac:dyDescent="0.2">
      <c r="B219" s="2">
        <v>10</v>
      </c>
      <c r="C219" s="1" t="s">
        <v>169</v>
      </c>
      <c r="D219" s="1">
        <v>1</v>
      </c>
      <c r="E219" s="1" t="s">
        <v>170</v>
      </c>
      <c r="F219" s="2" t="s">
        <v>21</v>
      </c>
      <c r="G219" s="23">
        <v>9990</v>
      </c>
      <c r="H219" s="24">
        <v>41991</v>
      </c>
    </row>
    <row r="220" spans="2:8" x14ac:dyDescent="0.2">
      <c r="B220" s="2">
        <v>11</v>
      </c>
      <c r="C220" s="1" t="s">
        <v>171</v>
      </c>
      <c r="D220" s="1">
        <v>3</v>
      </c>
      <c r="E220" s="1" t="s">
        <v>26</v>
      </c>
      <c r="F220" s="1" t="s">
        <v>29</v>
      </c>
      <c r="G220" s="23">
        <f>214.95+402+402</f>
        <v>1018.95</v>
      </c>
      <c r="H220" s="24">
        <v>41995</v>
      </c>
    </row>
    <row r="221" spans="2:8" x14ac:dyDescent="0.2">
      <c r="B221" s="2">
        <v>12</v>
      </c>
      <c r="C221" s="1" t="s">
        <v>133</v>
      </c>
      <c r="D221" s="1">
        <v>1</v>
      </c>
      <c r="E221" s="1" t="s">
        <v>134</v>
      </c>
      <c r="F221" s="1" t="s">
        <v>11</v>
      </c>
      <c r="G221" s="23">
        <v>600</v>
      </c>
      <c r="H221" s="24">
        <v>41950</v>
      </c>
    </row>
    <row r="222" spans="2:8" x14ac:dyDescent="0.2">
      <c r="B222" s="2">
        <v>13</v>
      </c>
      <c r="C222" s="1" t="s">
        <v>172</v>
      </c>
      <c r="D222" s="1">
        <v>2</v>
      </c>
      <c r="E222" s="1" t="s">
        <v>28</v>
      </c>
      <c r="F222" s="1" t="s">
        <v>29</v>
      </c>
      <c r="G222" s="23">
        <v>8843</v>
      </c>
      <c r="H222" s="24">
        <v>41998</v>
      </c>
    </row>
    <row r="223" spans="2:8" x14ac:dyDescent="0.2">
      <c r="B223" s="7"/>
      <c r="C223" s="1"/>
      <c r="D223" s="1">
        <f>D210+D211+D212+D213+D214+D215+D216+D217+D218+D219+D220+D221+D222</f>
        <v>46</v>
      </c>
      <c r="E223" s="2"/>
      <c r="F223" s="2" t="s">
        <v>30</v>
      </c>
      <c r="G223" s="23">
        <f>G210+G211+G212+G213+G215+G214+G216+G217+G218+G219+G220+G221+G222</f>
        <v>81261.95</v>
      </c>
      <c r="H223" s="24"/>
    </row>
    <row r="224" spans="2:8" x14ac:dyDescent="0.2">
      <c r="C224" s="31"/>
      <c r="D224" s="31"/>
      <c r="G224" s="32"/>
      <c r="H224" s="33"/>
    </row>
    <row r="225" spans="3:8" x14ac:dyDescent="0.2">
      <c r="C225" s="31" t="s">
        <v>173</v>
      </c>
      <c r="D225" s="31">
        <f>D223+D204+D187+D169</f>
        <v>172</v>
      </c>
      <c r="G225" s="32">
        <f>G223+G204+G187+G169</f>
        <v>343564.73</v>
      </c>
      <c r="H225" s="33"/>
    </row>
    <row r="226" spans="3:8" x14ac:dyDescent="0.2">
      <c r="C226" s="31" t="s">
        <v>174</v>
      </c>
      <c r="D226" s="31">
        <f>D225+D151</f>
        <v>403</v>
      </c>
      <c r="G226" s="32">
        <f>G225+G151</f>
        <v>862797.44</v>
      </c>
      <c r="H226" s="33"/>
    </row>
    <row r="227" spans="3:8" x14ac:dyDescent="0.2">
      <c r="C227" s="31"/>
      <c r="D227" s="31"/>
      <c r="G227" s="32"/>
      <c r="H227" s="33"/>
    </row>
    <row r="228" spans="3:8" x14ac:dyDescent="0.2">
      <c r="C228" s="31"/>
      <c r="D228" s="31"/>
      <c r="G228" s="32"/>
      <c r="H228" s="33"/>
    </row>
    <row r="229" spans="3:8" x14ac:dyDescent="0.2">
      <c r="C229" s="31"/>
      <c r="D229" s="31"/>
      <c r="G229" s="32"/>
      <c r="H229" s="33"/>
    </row>
    <row r="230" spans="3:8" x14ac:dyDescent="0.2">
      <c r="C230" s="31"/>
      <c r="D230" s="31"/>
      <c r="G230" s="32"/>
      <c r="H230" s="33"/>
    </row>
    <row r="231" spans="3:8" x14ac:dyDescent="0.2">
      <c r="C231" s="31"/>
      <c r="D231" s="31"/>
      <c r="G231" s="32"/>
      <c r="H231" s="33"/>
    </row>
    <row r="232" spans="3:8" x14ac:dyDescent="0.2">
      <c r="C232" s="31"/>
      <c r="D232" s="31"/>
      <c r="G232" s="32"/>
      <c r="H232" s="33"/>
    </row>
    <row r="233" spans="3:8" x14ac:dyDescent="0.2">
      <c r="C233" s="31"/>
      <c r="D233" s="31"/>
      <c r="G233" s="32"/>
      <c r="H233" s="33"/>
    </row>
    <row r="234" spans="3:8" x14ac:dyDescent="0.2">
      <c r="C234" s="31"/>
      <c r="D234" s="31"/>
      <c r="G234" s="32"/>
      <c r="H234" s="33"/>
    </row>
    <row r="235" spans="3:8" x14ac:dyDescent="0.2">
      <c r="C235" s="31"/>
      <c r="D235" s="31"/>
      <c r="G235" s="32"/>
      <c r="H235" s="33"/>
    </row>
    <row r="236" spans="3:8" x14ac:dyDescent="0.2">
      <c r="C236" s="31"/>
      <c r="D236" s="31"/>
      <c r="G236" s="32"/>
      <c r="H236" s="33"/>
    </row>
    <row r="237" spans="3:8" x14ac:dyDescent="0.2">
      <c r="C237" s="31"/>
      <c r="D237" s="31"/>
      <c r="G237" s="32"/>
      <c r="H237" s="33"/>
    </row>
    <row r="238" spans="3:8" x14ac:dyDescent="0.2">
      <c r="C238" s="31"/>
      <c r="D238" s="31"/>
      <c r="G238" s="32"/>
      <c r="H238" s="33"/>
    </row>
    <row r="239" spans="3:8" x14ac:dyDescent="0.2">
      <c r="C239" s="31"/>
      <c r="D239" s="31"/>
      <c r="G239" s="32"/>
      <c r="H239" s="33"/>
    </row>
    <row r="240" spans="3:8" x14ac:dyDescent="0.2">
      <c r="C240" s="31"/>
      <c r="D240" s="31"/>
      <c r="G240" s="32"/>
      <c r="H240" s="33"/>
    </row>
    <row r="241" spans="3:8" x14ac:dyDescent="0.2">
      <c r="C241" s="31"/>
      <c r="D241" s="31"/>
      <c r="G241" s="32"/>
      <c r="H241" s="33"/>
    </row>
    <row r="242" spans="3:8" x14ac:dyDescent="0.2">
      <c r="C242" s="31"/>
      <c r="D242" s="31"/>
      <c r="G242" s="32"/>
      <c r="H242" s="33"/>
    </row>
    <row r="243" spans="3:8" x14ac:dyDescent="0.2">
      <c r="C243" s="31"/>
      <c r="D243" s="31"/>
      <c r="G243" s="32"/>
      <c r="H243" s="33"/>
    </row>
    <row r="244" spans="3:8" x14ac:dyDescent="0.2">
      <c r="C244" s="31"/>
      <c r="D244" s="31"/>
      <c r="G244" s="32"/>
      <c r="H244" s="33"/>
    </row>
    <row r="245" spans="3:8" x14ac:dyDescent="0.2">
      <c r="C245" s="31"/>
      <c r="D245" s="31"/>
      <c r="G245" s="32"/>
      <c r="H245" s="33"/>
    </row>
    <row r="246" spans="3:8" x14ac:dyDescent="0.2">
      <c r="C246" s="31"/>
      <c r="D246" s="31"/>
      <c r="G246" s="32"/>
      <c r="H246" s="33"/>
    </row>
    <row r="247" spans="3:8" x14ac:dyDescent="0.2">
      <c r="C247" s="31"/>
      <c r="D247" s="31"/>
      <c r="G247" s="32"/>
      <c r="H247" s="33"/>
    </row>
    <row r="248" spans="3:8" x14ac:dyDescent="0.2">
      <c r="C248" s="31"/>
      <c r="D248" s="31"/>
      <c r="G248" s="32"/>
      <c r="H248" s="33"/>
    </row>
    <row r="249" spans="3:8" x14ac:dyDescent="0.2">
      <c r="C249" s="31"/>
      <c r="D249" s="31"/>
      <c r="G249" s="32"/>
      <c r="H249" s="33"/>
    </row>
    <row r="250" spans="3:8" x14ac:dyDescent="0.2">
      <c r="C250" s="31"/>
      <c r="D250" s="31"/>
      <c r="G250" s="32"/>
      <c r="H250" s="33"/>
    </row>
    <row r="251" spans="3:8" x14ac:dyDescent="0.2">
      <c r="C251" s="31"/>
      <c r="D251" s="31"/>
      <c r="G251" s="32"/>
      <c r="H251" s="33"/>
    </row>
    <row r="252" spans="3:8" x14ac:dyDescent="0.2">
      <c r="C252" s="31"/>
      <c r="D252" s="31"/>
      <c r="G252" s="32"/>
      <c r="H252" s="33"/>
    </row>
    <row r="253" spans="3:8" x14ac:dyDescent="0.2">
      <c r="C253" s="31"/>
      <c r="D253" s="31"/>
      <c r="G253" s="32"/>
      <c r="H253" s="33"/>
    </row>
    <row r="254" spans="3:8" x14ac:dyDescent="0.2">
      <c r="C254" s="31"/>
      <c r="D254" s="31"/>
      <c r="G254" s="32"/>
      <c r="H254" s="33"/>
    </row>
    <row r="255" spans="3:8" x14ac:dyDescent="0.2">
      <c r="C255" s="31"/>
      <c r="D255" s="31"/>
      <c r="G255" s="32"/>
      <c r="H255" s="33"/>
    </row>
    <row r="256" spans="3:8" x14ac:dyDescent="0.2">
      <c r="C256" s="31"/>
      <c r="D256" s="31"/>
      <c r="G256" s="32"/>
      <c r="H256" s="33"/>
    </row>
    <row r="257" spans="3:8" x14ac:dyDescent="0.2">
      <c r="C257" s="31"/>
      <c r="D257" s="31"/>
      <c r="G257" s="32"/>
      <c r="H257" s="33"/>
    </row>
    <row r="258" spans="3:8" x14ac:dyDescent="0.2">
      <c r="C258" s="31"/>
      <c r="D258" s="31"/>
      <c r="G258" s="32"/>
      <c r="H258" s="33"/>
    </row>
    <row r="259" spans="3:8" x14ac:dyDescent="0.2">
      <c r="C259" s="31"/>
      <c r="D259" s="31"/>
      <c r="G259" s="32"/>
      <c r="H259" s="33"/>
    </row>
    <row r="260" spans="3:8" x14ac:dyDescent="0.2">
      <c r="C260" s="31"/>
      <c r="D260" s="31"/>
      <c r="G260" s="32"/>
      <c r="H260" s="33"/>
    </row>
    <row r="261" spans="3:8" x14ac:dyDescent="0.2">
      <c r="C261" s="31"/>
      <c r="D261" s="31"/>
      <c r="G261" s="32"/>
      <c r="H261" s="33"/>
    </row>
    <row r="262" spans="3:8" x14ac:dyDescent="0.2">
      <c r="C262" s="31"/>
      <c r="D262" s="31"/>
      <c r="G262" s="32"/>
      <c r="H262" s="33"/>
    </row>
    <row r="263" spans="3:8" x14ac:dyDescent="0.2">
      <c r="C263" s="31"/>
      <c r="D263" s="31"/>
      <c r="G263" s="32"/>
      <c r="H263" s="33"/>
    </row>
    <row r="264" spans="3:8" x14ac:dyDescent="0.2">
      <c r="C264" s="31"/>
      <c r="D264" s="31"/>
      <c r="G264" s="32"/>
      <c r="H264" s="33"/>
    </row>
    <row r="265" spans="3:8" x14ac:dyDescent="0.2">
      <c r="C265" s="31"/>
      <c r="D265" s="31"/>
      <c r="G265" s="32"/>
      <c r="H265" s="33"/>
    </row>
    <row r="266" spans="3:8" x14ac:dyDescent="0.2">
      <c r="C266" s="31"/>
      <c r="D266" s="31"/>
      <c r="G266" s="32"/>
      <c r="H266" s="33"/>
    </row>
    <row r="267" spans="3:8" x14ac:dyDescent="0.2">
      <c r="C267" s="31"/>
      <c r="D267" s="31"/>
      <c r="G267" s="32"/>
      <c r="H267" s="33"/>
    </row>
    <row r="268" spans="3:8" x14ac:dyDescent="0.2">
      <c r="C268" s="31"/>
      <c r="D268" s="31"/>
      <c r="G268" s="32"/>
    </row>
    <row r="269" spans="3:8" x14ac:dyDescent="0.2">
      <c r="C269" s="31"/>
      <c r="D269" s="31"/>
      <c r="G269" s="32"/>
    </row>
    <row r="270" spans="3:8" x14ac:dyDescent="0.2">
      <c r="C270" s="31"/>
      <c r="D270" s="31"/>
      <c r="G270" s="32"/>
    </row>
    <row r="271" spans="3:8" x14ac:dyDescent="0.2">
      <c r="C271" s="31"/>
      <c r="D271" s="31"/>
      <c r="G271" s="32"/>
    </row>
    <row r="272" spans="3:8" x14ac:dyDescent="0.2">
      <c r="C272" s="31"/>
      <c r="D272" s="31"/>
      <c r="G272" s="32"/>
    </row>
    <row r="273" spans="3:7" x14ac:dyDescent="0.2">
      <c r="C273" s="31"/>
      <c r="D273" s="31"/>
      <c r="G273" s="32"/>
    </row>
    <row r="274" spans="3:7" x14ac:dyDescent="0.2">
      <c r="C274" s="31"/>
      <c r="D274" s="31"/>
      <c r="G274" s="32"/>
    </row>
    <row r="275" spans="3:7" x14ac:dyDescent="0.2">
      <c r="C275" s="31"/>
      <c r="D275" s="31"/>
      <c r="G275" s="32"/>
    </row>
    <row r="276" spans="3:7" x14ac:dyDescent="0.2">
      <c r="C276" s="31"/>
      <c r="D276" s="31"/>
      <c r="G276" s="32"/>
    </row>
    <row r="277" spans="3:7" x14ac:dyDescent="0.2">
      <c r="C277" s="31"/>
      <c r="D277" s="31"/>
      <c r="G277" s="32"/>
    </row>
    <row r="278" spans="3:7" x14ac:dyDescent="0.2">
      <c r="C278" s="31"/>
      <c r="D278" s="31"/>
      <c r="G278" s="32"/>
    </row>
    <row r="279" spans="3:7" x14ac:dyDescent="0.2">
      <c r="C279" s="31"/>
      <c r="D279" s="31"/>
      <c r="G279" s="32"/>
    </row>
    <row r="280" spans="3:7" x14ac:dyDescent="0.2">
      <c r="C280" s="31"/>
      <c r="D280" s="31"/>
      <c r="G280" s="32"/>
    </row>
    <row r="281" spans="3:7" x14ac:dyDescent="0.2">
      <c r="C281" s="31"/>
      <c r="D281" s="31"/>
      <c r="G281" s="32"/>
    </row>
    <row r="282" spans="3:7" x14ac:dyDescent="0.2">
      <c r="C282" s="31"/>
      <c r="D282" s="31"/>
      <c r="G282" s="32"/>
    </row>
    <row r="283" spans="3:7" x14ac:dyDescent="0.2">
      <c r="C283" s="31"/>
      <c r="D283" s="31"/>
      <c r="G283" s="32"/>
    </row>
    <row r="284" spans="3:7" x14ac:dyDescent="0.2">
      <c r="C284" s="31"/>
      <c r="D284" s="31"/>
      <c r="G284" s="32"/>
    </row>
    <row r="285" spans="3:7" x14ac:dyDescent="0.2">
      <c r="C285" s="31"/>
      <c r="D285" s="31"/>
      <c r="G285" s="32"/>
    </row>
    <row r="286" spans="3:7" x14ac:dyDescent="0.2">
      <c r="C286" s="31"/>
      <c r="D286" s="31"/>
      <c r="G286" s="32"/>
    </row>
    <row r="287" spans="3:7" x14ac:dyDescent="0.2">
      <c r="C287" s="31"/>
      <c r="D287" s="31"/>
      <c r="G287" s="32"/>
    </row>
    <row r="288" spans="3:7" x14ac:dyDescent="0.2">
      <c r="C288" s="31"/>
      <c r="D288" s="31"/>
      <c r="G288" s="32"/>
    </row>
    <row r="289" spans="3:7" x14ac:dyDescent="0.2">
      <c r="C289" s="31"/>
      <c r="D289" s="31"/>
      <c r="G289" s="32"/>
    </row>
    <row r="290" spans="3:7" x14ac:dyDescent="0.2">
      <c r="C290" s="31"/>
      <c r="D290" s="31"/>
      <c r="G290" s="32"/>
    </row>
    <row r="291" spans="3:7" x14ac:dyDescent="0.2">
      <c r="C291" s="31"/>
      <c r="D291" s="31"/>
      <c r="G291" s="32"/>
    </row>
    <row r="292" spans="3:7" x14ac:dyDescent="0.2">
      <c r="C292" s="31"/>
      <c r="D292" s="31"/>
      <c r="G292" s="32"/>
    </row>
    <row r="293" spans="3:7" x14ac:dyDescent="0.2">
      <c r="C293" s="31"/>
      <c r="D293" s="31"/>
      <c r="G293" s="32"/>
    </row>
    <row r="294" spans="3:7" x14ac:dyDescent="0.2">
      <c r="C294" s="31"/>
      <c r="D294" s="31"/>
      <c r="G294" s="32"/>
    </row>
    <row r="295" spans="3:7" x14ac:dyDescent="0.2">
      <c r="G295" s="32"/>
    </row>
    <row r="296" spans="3:7" x14ac:dyDescent="0.2">
      <c r="G296" s="32"/>
    </row>
    <row r="297" spans="3:7" x14ac:dyDescent="0.2">
      <c r="G297" s="32"/>
    </row>
    <row r="298" spans="3:7" x14ac:dyDescent="0.2">
      <c r="G298" s="32"/>
    </row>
    <row r="299" spans="3:7" x14ac:dyDescent="0.2">
      <c r="G299" s="32"/>
    </row>
    <row r="300" spans="3:7" x14ac:dyDescent="0.2">
      <c r="G300" s="32"/>
    </row>
    <row r="301" spans="3:7" x14ac:dyDescent="0.2">
      <c r="G301" s="32"/>
    </row>
    <row r="302" spans="3:7" x14ac:dyDescent="0.2">
      <c r="G302" s="32"/>
    </row>
    <row r="303" spans="3:7" x14ac:dyDescent="0.2">
      <c r="G303" s="32"/>
    </row>
    <row r="304" spans="3:7" x14ac:dyDescent="0.2">
      <c r="G304" s="32"/>
    </row>
    <row r="305" spans="7:7" x14ac:dyDescent="0.2">
      <c r="G305" s="32"/>
    </row>
    <row r="306" spans="7:7" x14ac:dyDescent="0.2">
      <c r="G306" s="32"/>
    </row>
    <row r="307" spans="7:7" x14ac:dyDescent="0.2">
      <c r="G307" s="32"/>
    </row>
    <row r="308" spans="7:7" x14ac:dyDescent="0.2">
      <c r="G308" s="32"/>
    </row>
    <row r="309" spans="7:7" x14ac:dyDescent="0.2">
      <c r="G309" s="32"/>
    </row>
    <row r="310" spans="7:7" x14ac:dyDescent="0.2">
      <c r="G310" s="32"/>
    </row>
    <row r="311" spans="7:7" x14ac:dyDescent="0.2">
      <c r="G311" s="32"/>
    </row>
    <row r="312" spans="7:7" x14ac:dyDescent="0.2">
      <c r="G312" s="32"/>
    </row>
    <row r="313" spans="7:7" x14ac:dyDescent="0.2">
      <c r="G313" s="32"/>
    </row>
    <row r="314" spans="7:7" x14ac:dyDescent="0.2">
      <c r="G314" s="32"/>
    </row>
    <row r="315" spans="7:7" x14ac:dyDescent="0.2">
      <c r="G315" s="32"/>
    </row>
    <row r="316" spans="7:7" x14ac:dyDescent="0.2">
      <c r="G316" s="32"/>
    </row>
    <row r="317" spans="7:7" x14ac:dyDescent="0.2">
      <c r="G317" s="32"/>
    </row>
  </sheetData>
  <pageMargins left="0" right="0" top="0.39409448818897641" bottom="0.39409448818897641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закупок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Name</cp:lastModifiedBy>
  <cp:revision>45</cp:revision>
  <cp:lastPrinted>2015-01-14T16:01:14Z</cp:lastPrinted>
  <dcterms:created xsi:type="dcterms:W3CDTF">2009-04-16T11:32:48Z</dcterms:created>
  <dcterms:modified xsi:type="dcterms:W3CDTF">2023-07-07T06:04:02Z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